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theme/themeOverride5.xml" ContentType="application/vnd.openxmlformats-officedocument.themeOverride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4500" tabRatio="659"/>
  </bookViews>
  <sheets>
    <sheet name="Segment GTM Dashboard" sheetId="6" r:id="rId1"/>
    <sheet name="Bookings&amp;FC" sheetId="7" r:id="rId2"/>
    <sheet name="Mindshare KPI" sheetId="8" r:id="rId3"/>
    <sheet name="Other Content Metrics" sheetId="9" r:id="rId4"/>
    <sheet name="Product Launches" sheetId="3" r:id="rId5"/>
    <sheet name="Lead Gen-Funnel Growth" sheetId="10" r:id="rId6"/>
  </sheets>
  <externalReferences>
    <externalReference r:id="rId7"/>
  </externalReferences>
  <definedNames>
    <definedName name="Segments">[1]Scoring!$B$122:$B$131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8" i="7" l="1"/>
  <c r="P73" i="7"/>
  <c r="P43" i="7"/>
  <c r="P28" i="7"/>
  <c r="P13" i="7"/>
  <c r="P58" i="7"/>
  <c r="D79" i="7"/>
  <c r="E79" i="7"/>
  <c r="F79" i="7"/>
  <c r="G79" i="7"/>
  <c r="H79" i="7"/>
  <c r="I79" i="7"/>
  <c r="J79" i="7"/>
  <c r="K79" i="7"/>
  <c r="L79" i="7"/>
  <c r="M79" i="7"/>
  <c r="N79" i="7"/>
  <c r="D80" i="7"/>
  <c r="E80" i="7"/>
  <c r="F80" i="7"/>
  <c r="G80" i="7"/>
  <c r="H80" i="7"/>
  <c r="I80" i="7"/>
  <c r="J80" i="7"/>
  <c r="K80" i="7"/>
  <c r="L80" i="7"/>
  <c r="M80" i="7"/>
  <c r="N80" i="7"/>
  <c r="D81" i="7"/>
  <c r="E81" i="7"/>
  <c r="F81" i="7"/>
  <c r="G81" i="7"/>
  <c r="H81" i="7"/>
  <c r="I81" i="7"/>
  <c r="J81" i="7"/>
  <c r="K81" i="7"/>
  <c r="L81" i="7"/>
  <c r="M81" i="7"/>
  <c r="N81" i="7"/>
  <c r="D82" i="7"/>
  <c r="E82" i="7"/>
  <c r="F82" i="7"/>
  <c r="G82" i="7"/>
  <c r="H82" i="7"/>
  <c r="I82" i="7"/>
  <c r="J82" i="7"/>
  <c r="K82" i="7"/>
  <c r="L82" i="7"/>
  <c r="M82" i="7"/>
  <c r="N82" i="7"/>
  <c r="D83" i="7"/>
  <c r="E83" i="7"/>
  <c r="F83" i="7"/>
  <c r="G83" i="7"/>
  <c r="H83" i="7"/>
  <c r="I83" i="7"/>
  <c r="J83" i="7"/>
  <c r="K83" i="7"/>
  <c r="L83" i="7"/>
  <c r="M83" i="7"/>
  <c r="N83" i="7"/>
  <c r="D84" i="7"/>
  <c r="E84" i="7"/>
  <c r="F84" i="7"/>
  <c r="G84" i="7"/>
  <c r="H84" i="7"/>
  <c r="I84" i="7"/>
  <c r="J84" i="7"/>
  <c r="K84" i="7"/>
  <c r="L84" i="7"/>
  <c r="M84" i="7"/>
  <c r="N84" i="7"/>
  <c r="D85" i="7"/>
  <c r="E85" i="7"/>
  <c r="F85" i="7"/>
  <c r="G85" i="7"/>
  <c r="H85" i="7"/>
  <c r="I85" i="7"/>
  <c r="J85" i="7"/>
  <c r="K85" i="7"/>
  <c r="L85" i="7"/>
  <c r="M85" i="7"/>
  <c r="N85" i="7"/>
  <c r="C79" i="7"/>
  <c r="C80" i="7"/>
  <c r="C81" i="7"/>
  <c r="C82" i="7"/>
  <c r="C83" i="7"/>
  <c r="C84" i="7"/>
  <c r="C85" i="7"/>
  <c r="D78" i="7"/>
  <c r="E78" i="7"/>
  <c r="F78" i="7"/>
  <c r="G78" i="7"/>
  <c r="H78" i="7"/>
  <c r="I78" i="7"/>
  <c r="J78" i="7"/>
  <c r="K78" i="7"/>
  <c r="L78" i="7"/>
  <c r="M78" i="7"/>
  <c r="N78" i="7"/>
  <c r="C78" i="7"/>
  <c r="C58" i="7"/>
  <c r="C59" i="7"/>
  <c r="D58" i="7"/>
  <c r="D59" i="7"/>
  <c r="E58" i="7"/>
  <c r="E59" i="7"/>
  <c r="F58" i="7"/>
  <c r="F59" i="7"/>
  <c r="G58" i="7"/>
  <c r="G59" i="7"/>
  <c r="H58" i="7"/>
  <c r="H59" i="7"/>
  <c r="I59" i="7"/>
  <c r="J59" i="7"/>
  <c r="K59" i="7"/>
  <c r="L59" i="7"/>
  <c r="M59" i="7"/>
  <c r="Z49" i="7"/>
  <c r="U59" i="7"/>
  <c r="O49" i="7"/>
  <c r="O51" i="7"/>
  <c r="O53" i="7"/>
  <c r="O55" i="7"/>
  <c r="O58" i="7"/>
  <c r="O59" i="7"/>
  <c r="N59" i="7"/>
  <c r="O48" i="7"/>
  <c r="O50" i="7"/>
  <c r="O52" i="7"/>
  <c r="O54" i="7"/>
  <c r="O56" i="7"/>
  <c r="O57" i="7"/>
  <c r="C56" i="7"/>
  <c r="C57" i="7"/>
  <c r="D56" i="7"/>
  <c r="D57" i="7"/>
  <c r="E56" i="7"/>
  <c r="E57" i="7"/>
  <c r="F56" i="7"/>
  <c r="F57" i="7"/>
  <c r="G56" i="7"/>
  <c r="G57" i="7"/>
  <c r="H56" i="7"/>
  <c r="H57" i="7"/>
  <c r="I56" i="7"/>
  <c r="I57" i="7"/>
  <c r="J56" i="7"/>
  <c r="J57" i="7"/>
  <c r="K56" i="7"/>
  <c r="K57" i="7"/>
  <c r="L56" i="7"/>
  <c r="L57" i="7"/>
  <c r="M56" i="7"/>
  <c r="M57" i="7"/>
  <c r="N56" i="7"/>
  <c r="N57" i="7"/>
  <c r="U56" i="7"/>
  <c r="Y49" i="7"/>
  <c r="Z52" i="7"/>
  <c r="Z51" i="7"/>
  <c r="Z54" i="7"/>
  <c r="Z53" i="7"/>
  <c r="X49" i="7"/>
  <c r="W49" i="7"/>
  <c r="V49" i="7"/>
  <c r="V51" i="7"/>
  <c r="S49" i="7"/>
  <c r="S50" i="7"/>
  <c r="S51" i="7"/>
  <c r="U49" i="7"/>
  <c r="U48" i="7"/>
  <c r="E12" i="9"/>
  <c r="E11" i="9"/>
  <c r="I12" i="9"/>
  <c r="I11" i="9"/>
  <c r="E10" i="9"/>
  <c r="I10" i="9"/>
  <c r="E9" i="9"/>
  <c r="I9" i="9"/>
  <c r="D10" i="3"/>
  <c r="D12" i="3"/>
  <c r="D13" i="3"/>
  <c r="D14" i="3"/>
  <c r="D15" i="3"/>
  <c r="D16" i="3"/>
  <c r="D17" i="3"/>
  <c r="D18" i="3"/>
  <c r="D9" i="3"/>
  <c r="D3" i="3"/>
  <c r="D4" i="3"/>
  <c r="D5" i="3"/>
  <c r="D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2" i="3"/>
  <c r="E8" i="9"/>
  <c r="I8" i="9"/>
  <c r="E7" i="9"/>
  <c r="I7" i="9"/>
  <c r="E6" i="9"/>
  <c r="I6" i="9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I15" i="7"/>
  <c r="J86" i="7"/>
  <c r="C86" i="7"/>
  <c r="C87" i="7"/>
  <c r="D86" i="7"/>
  <c r="D87" i="7"/>
  <c r="E86" i="7"/>
  <c r="E87" i="7"/>
  <c r="F86" i="7"/>
  <c r="F87" i="7"/>
  <c r="G86" i="7"/>
  <c r="G87" i="7"/>
  <c r="H86" i="7"/>
  <c r="H87" i="7"/>
  <c r="I86" i="7"/>
  <c r="I87" i="7"/>
  <c r="J87" i="7"/>
  <c r="K86" i="7"/>
  <c r="K87" i="7"/>
  <c r="L86" i="7"/>
  <c r="L87" i="7"/>
  <c r="M86" i="7"/>
  <c r="M87" i="7"/>
  <c r="Y79" i="7"/>
  <c r="J71" i="7"/>
  <c r="J72" i="7"/>
  <c r="K71" i="7"/>
  <c r="K72" i="7"/>
  <c r="L71" i="7"/>
  <c r="L72" i="7"/>
  <c r="M71" i="7"/>
  <c r="M72" i="7"/>
  <c r="Y64" i="7"/>
  <c r="J41" i="7"/>
  <c r="J42" i="7"/>
  <c r="L41" i="7"/>
  <c r="L42" i="7"/>
  <c r="M41" i="7"/>
  <c r="M42" i="7"/>
  <c r="Y34" i="7"/>
  <c r="J26" i="7"/>
  <c r="J27" i="7"/>
  <c r="K26" i="7"/>
  <c r="K27" i="7"/>
  <c r="L26" i="7"/>
  <c r="L27" i="7"/>
  <c r="M26" i="7"/>
  <c r="M27" i="7"/>
  <c r="Y19" i="7"/>
  <c r="J11" i="7"/>
  <c r="J12" i="7"/>
  <c r="K11" i="7"/>
  <c r="K12" i="7"/>
  <c r="L11" i="7"/>
  <c r="L12" i="7"/>
  <c r="M11" i="7"/>
  <c r="M12" i="7"/>
  <c r="Y4" i="7"/>
  <c r="Z4" i="7"/>
  <c r="I4" i="9"/>
  <c r="I5" i="9"/>
  <c r="I3" i="9"/>
  <c r="E5" i="9"/>
  <c r="E57" i="8"/>
  <c r="F57" i="8"/>
  <c r="H2" i="8"/>
  <c r="I2" i="8"/>
  <c r="H3" i="8"/>
  <c r="I3" i="8"/>
  <c r="H4" i="8"/>
  <c r="I4" i="8"/>
  <c r="I5" i="8"/>
  <c r="H5" i="8"/>
  <c r="G2" i="8"/>
  <c r="G3" i="8"/>
  <c r="G4" i="8"/>
  <c r="G5" i="8"/>
  <c r="E4" i="9"/>
  <c r="F56" i="8"/>
  <c r="E56" i="8"/>
  <c r="C88" i="7"/>
  <c r="C89" i="7"/>
  <c r="D88" i="7"/>
  <c r="D89" i="7"/>
  <c r="E88" i="7"/>
  <c r="E89" i="7"/>
  <c r="F88" i="7"/>
  <c r="F89" i="7"/>
  <c r="G88" i="7"/>
  <c r="G89" i="7"/>
  <c r="H88" i="7"/>
  <c r="H89" i="7"/>
  <c r="I88" i="7"/>
  <c r="I89" i="7"/>
  <c r="J88" i="7"/>
  <c r="J89" i="7"/>
  <c r="K88" i="7"/>
  <c r="K89" i="7"/>
  <c r="L88" i="7"/>
  <c r="L89" i="7"/>
  <c r="M88" i="7"/>
  <c r="M89" i="7"/>
  <c r="Z79" i="7"/>
  <c r="U86" i="7"/>
  <c r="Z64" i="7"/>
  <c r="U71" i="7"/>
  <c r="Z34" i="7"/>
  <c r="U41" i="7"/>
  <c r="Z19" i="7"/>
  <c r="U26" i="7"/>
  <c r="U11" i="7"/>
  <c r="E3" i="9"/>
  <c r="J57" i="8"/>
  <c r="K57" i="8"/>
  <c r="J6" i="8"/>
  <c r="K6" i="8"/>
  <c r="J7" i="8"/>
  <c r="K7" i="8"/>
  <c r="J8" i="8"/>
  <c r="K8" i="8"/>
  <c r="J9" i="8"/>
  <c r="K9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18" i="8"/>
  <c r="K18" i="8"/>
  <c r="J19" i="8"/>
  <c r="K19" i="8"/>
  <c r="J20" i="8"/>
  <c r="K20" i="8"/>
  <c r="J21" i="8"/>
  <c r="K21" i="8"/>
  <c r="J22" i="8"/>
  <c r="K22" i="8"/>
  <c r="J23" i="8"/>
  <c r="K23" i="8"/>
  <c r="J24" i="8"/>
  <c r="K24" i="8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J40" i="8"/>
  <c r="K40" i="8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48" i="8"/>
  <c r="K48" i="8"/>
  <c r="J49" i="8"/>
  <c r="K49" i="8"/>
  <c r="J50" i="8"/>
  <c r="K50" i="8"/>
  <c r="J51" i="8"/>
  <c r="K51" i="8"/>
  <c r="J52" i="8"/>
  <c r="K52" i="8"/>
  <c r="J53" i="8"/>
  <c r="K53" i="8"/>
  <c r="J54" i="8"/>
  <c r="K54" i="8"/>
  <c r="J55" i="8"/>
  <c r="K55" i="8"/>
  <c r="J56" i="8"/>
  <c r="K56" i="8"/>
  <c r="K10" i="8"/>
  <c r="J10" i="8"/>
  <c r="O79" i="7"/>
  <c r="O81" i="7"/>
  <c r="O83" i="7"/>
  <c r="O85" i="7"/>
  <c r="O88" i="7"/>
  <c r="O89" i="7"/>
  <c r="O78" i="7"/>
  <c r="O80" i="7"/>
  <c r="O82" i="7"/>
  <c r="O84" i="7"/>
  <c r="O86" i="7"/>
  <c r="O87" i="7"/>
  <c r="O64" i="7"/>
  <c r="O66" i="7"/>
  <c r="O68" i="7"/>
  <c r="O70" i="7"/>
  <c r="O73" i="7"/>
  <c r="O74" i="7"/>
  <c r="O63" i="7"/>
  <c r="O65" i="7"/>
  <c r="O67" i="7"/>
  <c r="O69" i="7"/>
  <c r="O71" i="7"/>
  <c r="O72" i="7"/>
  <c r="O3" i="7"/>
  <c r="O5" i="7"/>
  <c r="O7" i="7"/>
  <c r="O9" i="7"/>
  <c r="O11" i="7"/>
  <c r="O12" i="7"/>
  <c r="O34" i="7"/>
  <c r="O36" i="7"/>
  <c r="O38" i="7"/>
  <c r="O40" i="7"/>
  <c r="O43" i="7"/>
  <c r="O44" i="7"/>
  <c r="O33" i="7"/>
  <c r="O35" i="7"/>
  <c r="O39" i="7"/>
  <c r="O37" i="7"/>
  <c r="O41" i="7"/>
  <c r="O42" i="7"/>
  <c r="O18" i="7"/>
  <c r="O20" i="7"/>
  <c r="O22" i="7"/>
  <c r="O24" i="7"/>
  <c r="O26" i="7"/>
  <c r="O27" i="7"/>
  <c r="O19" i="7"/>
  <c r="O21" i="7"/>
  <c r="O23" i="7"/>
  <c r="O25" i="7"/>
  <c r="O28" i="7"/>
  <c r="O29" i="7"/>
  <c r="O4" i="7"/>
  <c r="O6" i="7"/>
  <c r="O8" i="7"/>
  <c r="O10" i="7"/>
  <c r="O13" i="7"/>
  <c r="O14" i="7"/>
  <c r="U89" i="7"/>
  <c r="Z82" i="7"/>
  <c r="Z81" i="7"/>
  <c r="Z84" i="7"/>
  <c r="Z83" i="7"/>
  <c r="X79" i="7"/>
  <c r="W79" i="7"/>
  <c r="V79" i="7"/>
  <c r="V81" i="7"/>
  <c r="S79" i="7"/>
  <c r="S80" i="7"/>
  <c r="S81" i="7"/>
  <c r="U79" i="7"/>
  <c r="U78" i="7"/>
  <c r="C73" i="7"/>
  <c r="C74" i="7"/>
  <c r="D73" i="7"/>
  <c r="D74" i="7"/>
  <c r="E73" i="7"/>
  <c r="E74" i="7"/>
  <c r="F73" i="7"/>
  <c r="F74" i="7"/>
  <c r="G73" i="7"/>
  <c r="G74" i="7"/>
  <c r="H73" i="7"/>
  <c r="H74" i="7"/>
  <c r="U74" i="7"/>
  <c r="Z67" i="7"/>
  <c r="Z66" i="7"/>
  <c r="Z69" i="7"/>
  <c r="Z68" i="7"/>
  <c r="X64" i="7"/>
  <c r="W64" i="7"/>
  <c r="V64" i="7"/>
  <c r="V66" i="7"/>
  <c r="S64" i="7"/>
  <c r="S65" i="7"/>
  <c r="S66" i="7"/>
  <c r="U64" i="7"/>
  <c r="U63" i="7"/>
  <c r="C43" i="7"/>
  <c r="C44" i="7"/>
  <c r="D43" i="7"/>
  <c r="D44" i="7"/>
  <c r="E43" i="7"/>
  <c r="E44" i="7"/>
  <c r="F43" i="7"/>
  <c r="F44" i="7"/>
  <c r="G43" i="7"/>
  <c r="G44" i="7"/>
  <c r="H43" i="7"/>
  <c r="H44" i="7"/>
  <c r="U44" i="7"/>
  <c r="Z37" i="7"/>
  <c r="Z36" i="7"/>
  <c r="Z39" i="7"/>
  <c r="Z38" i="7"/>
  <c r="X34" i="7"/>
  <c r="W34" i="7"/>
  <c r="V34" i="7"/>
  <c r="V36" i="7"/>
  <c r="S34" i="7"/>
  <c r="S35" i="7"/>
  <c r="S36" i="7"/>
  <c r="U34" i="7"/>
  <c r="U33" i="7"/>
  <c r="C28" i="7"/>
  <c r="C29" i="7"/>
  <c r="D28" i="7"/>
  <c r="D29" i="7"/>
  <c r="E28" i="7"/>
  <c r="E29" i="7"/>
  <c r="F28" i="7"/>
  <c r="F29" i="7"/>
  <c r="G28" i="7"/>
  <c r="G29" i="7"/>
  <c r="H28" i="7"/>
  <c r="H29" i="7"/>
  <c r="U29" i="7"/>
  <c r="Z22" i="7"/>
  <c r="Z21" i="7"/>
  <c r="Z24" i="7"/>
  <c r="Z23" i="7"/>
  <c r="X19" i="7"/>
  <c r="W19" i="7"/>
  <c r="V19" i="7"/>
  <c r="V21" i="7"/>
  <c r="S19" i="7"/>
  <c r="S20" i="7"/>
  <c r="S21" i="7"/>
  <c r="U19" i="7"/>
  <c r="U18" i="7"/>
  <c r="C13" i="7"/>
  <c r="C14" i="7"/>
  <c r="D13" i="7"/>
  <c r="D14" i="7"/>
  <c r="E13" i="7"/>
  <c r="E14" i="7"/>
  <c r="F13" i="7"/>
  <c r="F14" i="7"/>
  <c r="G13" i="7"/>
  <c r="G14" i="7"/>
  <c r="H13" i="7"/>
  <c r="H14" i="7"/>
  <c r="X4" i="7"/>
  <c r="W4" i="7"/>
  <c r="U3" i="7"/>
  <c r="U4" i="7"/>
  <c r="U14" i="7"/>
  <c r="Z7" i="7"/>
  <c r="I13" i="7"/>
  <c r="I14" i="7"/>
  <c r="J13" i="7"/>
  <c r="J14" i="7"/>
  <c r="K13" i="7"/>
  <c r="K14" i="7"/>
  <c r="L13" i="7"/>
  <c r="L14" i="7"/>
  <c r="M13" i="7"/>
  <c r="M14" i="7"/>
  <c r="N13" i="7"/>
  <c r="N14" i="7"/>
  <c r="Z6" i="7"/>
  <c r="Z9" i="7"/>
  <c r="C11" i="7"/>
  <c r="C12" i="7"/>
  <c r="D11" i="7"/>
  <c r="D12" i="7"/>
  <c r="E11" i="7"/>
  <c r="E12" i="7"/>
  <c r="F11" i="7"/>
  <c r="F12" i="7"/>
  <c r="G11" i="7"/>
  <c r="G12" i="7"/>
  <c r="H11" i="7"/>
  <c r="H12" i="7"/>
  <c r="Z8" i="7"/>
  <c r="V4" i="7"/>
  <c r="V6" i="7"/>
  <c r="S4" i="7"/>
  <c r="S5" i="7"/>
  <c r="S6" i="7"/>
  <c r="N88" i="7"/>
  <c r="N89" i="7"/>
  <c r="I73" i="7"/>
  <c r="I74" i="7"/>
  <c r="J73" i="7"/>
  <c r="J74" i="7"/>
  <c r="K73" i="7"/>
  <c r="K74" i="7"/>
  <c r="L73" i="7"/>
  <c r="L74" i="7"/>
  <c r="M73" i="7"/>
  <c r="M74" i="7"/>
  <c r="N73" i="7"/>
  <c r="N74" i="7"/>
  <c r="I43" i="7"/>
  <c r="I44" i="7"/>
  <c r="J43" i="7"/>
  <c r="J44" i="7"/>
  <c r="K43" i="7"/>
  <c r="K44" i="7"/>
  <c r="L43" i="7"/>
  <c r="L44" i="7"/>
  <c r="M43" i="7"/>
  <c r="M44" i="7"/>
  <c r="N43" i="7"/>
  <c r="N44" i="7"/>
  <c r="I28" i="7"/>
  <c r="I29" i="7"/>
  <c r="J28" i="7"/>
  <c r="J29" i="7"/>
  <c r="K28" i="7"/>
  <c r="K29" i="7"/>
  <c r="L28" i="7"/>
  <c r="L29" i="7"/>
  <c r="M28" i="7"/>
  <c r="M29" i="7"/>
  <c r="N28" i="7"/>
  <c r="N29" i="7"/>
  <c r="N86" i="7"/>
  <c r="N87" i="7"/>
  <c r="C71" i="7"/>
  <c r="C72" i="7"/>
  <c r="D71" i="7"/>
  <c r="D72" i="7"/>
  <c r="E71" i="7"/>
  <c r="E72" i="7"/>
  <c r="F71" i="7"/>
  <c r="F72" i="7"/>
  <c r="G71" i="7"/>
  <c r="G72" i="7"/>
  <c r="H71" i="7"/>
  <c r="H72" i="7"/>
  <c r="I71" i="7"/>
  <c r="I72" i="7"/>
  <c r="N71" i="7"/>
  <c r="N72" i="7"/>
  <c r="C41" i="7"/>
  <c r="C42" i="7"/>
  <c r="D41" i="7"/>
  <c r="D42" i="7"/>
  <c r="E41" i="7"/>
  <c r="E42" i="7"/>
  <c r="F41" i="7"/>
  <c r="F42" i="7"/>
  <c r="G41" i="7"/>
  <c r="G42" i="7"/>
  <c r="H41" i="7"/>
  <c r="H42" i="7"/>
  <c r="I41" i="7"/>
  <c r="I42" i="7"/>
  <c r="K41" i="7"/>
  <c r="K42" i="7"/>
  <c r="N41" i="7"/>
  <c r="N42" i="7"/>
  <c r="C26" i="7"/>
  <c r="C27" i="7"/>
  <c r="D26" i="7"/>
  <c r="D27" i="7"/>
  <c r="E26" i="7"/>
  <c r="E27" i="7"/>
  <c r="F26" i="7"/>
  <c r="F27" i="7"/>
  <c r="G26" i="7"/>
  <c r="G27" i="7"/>
  <c r="H26" i="7"/>
  <c r="H27" i="7"/>
  <c r="I26" i="7"/>
  <c r="I27" i="7"/>
  <c r="N26" i="7"/>
  <c r="N27" i="7"/>
  <c r="I11" i="7"/>
  <c r="I12" i="7"/>
  <c r="N11" i="7"/>
  <c r="N12" i="7"/>
</calcChain>
</file>

<file path=xl/sharedStrings.xml><?xml version="1.0" encoding="utf-8"?>
<sst xmlns="http://schemas.openxmlformats.org/spreadsheetml/2006/main" count="290" uniqueCount="137">
  <si>
    <t>Product or Release</t>
  </si>
  <si>
    <t>Target LG</t>
  </si>
  <si>
    <t>Actual FCS</t>
  </si>
  <si>
    <t>Actual LG</t>
  </si>
  <si>
    <t>Protocol Test</t>
  </si>
  <si>
    <t>GenComm</t>
  </si>
  <si>
    <t>Drive Test</t>
  </si>
  <si>
    <t>Region</t>
  </si>
  <si>
    <t>REGION TOTAL</t>
  </si>
  <si>
    <t>APAC Book</t>
  </si>
  <si>
    <t>EMEA Book</t>
  </si>
  <si>
    <t>LA Book</t>
  </si>
  <si>
    <t>NA Book</t>
  </si>
  <si>
    <t>TOTAL Book</t>
  </si>
  <si>
    <t>Segment Total</t>
  </si>
  <si>
    <t>Cumul. Bookings</t>
  </si>
  <si>
    <t>Still To-Go</t>
  </si>
  <si>
    <t>Bands</t>
  </si>
  <si>
    <t>Dial</t>
  </si>
  <si>
    <t>Dial Labels</t>
  </si>
  <si>
    <t>Labels</t>
  </si>
  <si>
    <t>Needle</t>
  </si>
  <si>
    <t>Actuals</t>
  </si>
  <si>
    <t>Share</t>
  </si>
  <si>
    <t>%</t>
  </si>
  <si>
    <t>YTD</t>
  </si>
  <si>
    <t>Target</t>
  </si>
  <si>
    <t>FY Target</t>
  </si>
  <si>
    <t>FY YTD Actual</t>
  </si>
  <si>
    <t>FY Still to go</t>
  </si>
  <si>
    <t>Reference Month</t>
  </si>
  <si>
    <t>Week ending</t>
  </si>
  <si>
    <t>Public Total</t>
  </si>
  <si>
    <t>Private Total</t>
  </si>
  <si>
    <t>Past 4 weeks public</t>
  </si>
  <si>
    <t>Past 4 weeks private</t>
  </si>
  <si>
    <t>= Benchmark Data</t>
  </si>
  <si>
    <t>Mobile Assurance (NSD, No Svcs)</t>
  </si>
  <si>
    <t>APAC AOP</t>
  </si>
  <si>
    <t>EMEA AOP</t>
  </si>
  <si>
    <t>LA AOP</t>
  </si>
  <si>
    <t>NA AOP</t>
  </si>
  <si>
    <t>TOTAL AOP</t>
  </si>
  <si>
    <t>Cumul. AOP</t>
  </si>
  <si>
    <t>SART 7.2</t>
  </si>
  <si>
    <t>Drive Test 16.2</t>
  </si>
  <si>
    <t>RCATS 9.5</t>
  </si>
  <si>
    <t>FCS Delta (Days)</t>
  </si>
  <si>
    <t>LG Delta (Days)</t>
  </si>
  <si>
    <t>CY12 Week ending</t>
  </si>
  <si>
    <t>CY Week</t>
  </si>
  <si>
    <t>CY 1</t>
  </si>
  <si>
    <t>CY -2</t>
  </si>
  <si>
    <t>CY -1</t>
  </si>
  <si>
    <t>CY -3</t>
  </si>
  <si>
    <t>CY -4</t>
  </si>
  <si>
    <t>CY 2</t>
  </si>
  <si>
    <t>CY 3</t>
  </si>
  <si>
    <t>CY 4</t>
  </si>
  <si>
    <t>CY 5</t>
  </si>
  <si>
    <t>CY 6</t>
  </si>
  <si>
    <t>CY 7</t>
  </si>
  <si>
    <t>CY 8</t>
  </si>
  <si>
    <t>CY 9</t>
  </si>
  <si>
    <t>CY 10</t>
  </si>
  <si>
    <t>CY 11</t>
  </si>
  <si>
    <t>CY 12</t>
  </si>
  <si>
    <t>CY 13</t>
  </si>
  <si>
    <t>CY 14</t>
  </si>
  <si>
    <t>CY 15</t>
  </si>
  <si>
    <t>CY 16</t>
  </si>
  <si>
    <t>CY 17</t>
  </si>
  <si>
    <t>CY 18</t>
  </si>
  <si>
    <t>CY 19</t>
  </si>
  <si>
    <t>CY 20</t>
  </si>
  <si>
    <t>CY 21</t>
  </si>
  <si>
    <t>CY 22</t>
  </si>
  <si>
    <t>CY 23</t>
  </si>
  <si>
    <t>CY 24</t>
  </si>
  <si>
    <t>CY 25</t>
  </si>
  <si>
    <t>CY 26</t>
  </si>
  <si>
    <t>CY 27</t>
  </si>
  <si>
    <t>CY 28</t>
  </si>
  <si>
    <t>CY 29</t>
  </si>
  <si>
    <t>CY 30</t>
  </si>
  <si>
    <t>CY 31</t>
  </si>
  <si>
    <t>CY 32</t>
  </si>
  <si>
    <t>CY 33</t>
  </si>
  <si>
    <t>CY 34</t>
  </si>
  <si>
    <t>CY 35</t>
  </si>
  <si>
    <t>CY 36</t>
  </si>
  <si>
    <t>CY 37</t>
  </si>
  <si>
    <t>CY 38</t>
  </si>
  <si>
    <t>CY 39</t>
  </si>
  <si>
    <t>CY 40</t>
  </si>
  <si>
    <t>CY 41</t>
  </si>
  <si>
    <t>CY 42</t>
  </si>
  <si>
    <t>CY 43</t>
  </si>
  <si>
    <t>CY 44</t>
  </si>
  <si>
    <t>CY 45</t>
  </si>
  <si>
    <t>CY 46</t>
  </si>
  <si>
    <t>CY 47</t>
  </si>
  <si>
    <t>CY 48</t>
  </si>
  <si>
    <t>CY 49</t>
  </si>
  <si>
    <t>CY 50</t>
  </si>
  <si>
    <t>CY 51</t>
  </si>
  <si>
    <t>CY 52</t>
  </si>
  <si>
    <t>Top 50 Mobility Sites By Page Views</t>
  </si>
  <si>
    <t>Week Ending</t>
  </si>
  <si>
    <t>OneStop Pageviews</t>
  </si>
  <si>
    <t>OneStop Entrances</t>
  </si>
  <si>
    <t>OneStop Bounces</t>
  </si>
  <si>
    <t>OneStop Bounce Rate</t>
  </si>
  <si>
    <t>JDSU.com Pageviews</t>
  </si>
  <si>
    <t>JDSU.com Entrances</t>
  </si>
  <si>
    <t>JDSU.com Bounces</t>
  </si>
  <si>
    <t>JDSU.com Bounce Rate</t>
  </si>
  <si>
    <t>accessIQ</t>
  </si>
  <si>
    <t>FCS was re-set to 10th Jan 2012, and pulled in at last minute.  Also launch objectives changed at last minute.</t>
  </si>
  <si>
    <t>MA Rel C.05.60i2</t>
  </si>
  <si>
    <t>Drive Test 16.3</t>
  </si>
  <si>
    <t>PacketInsight 1.0</t>
  </si>
  <si>
    <t>acceSS7 C.5.70</t>
  </si>
  <si>
    <t>RCATS 10.0</t>
  </si>
  <si>
    <t>PacketInsight 1.1</t>
  </si>
  <si>
    <t>Drive Test 17.0</t>
  </si>
  <si>
    <t>DAX</t>
  </si>
  <si>
    <t>FY Qtr</t>
  </si>
  <si>
    <t>Q1 FY12</t>
  </si>
  <si>
    <t>Q3 FY12</t>
  </si>
  <si>
    <t>accessXX C.5.60</t>
  </si>
  <si>
    <t>Drive Test 16.1</t>
  </si>
  <si>
    <t>SART 7.1</t>
  </si>
  <si>
    <t>Q2 FY12</t>
  </si>
  <si>
    <t>Capacity Test</t>
  </si>
  <si>
    <t>Original Target FCS</t>
  </si>
  <si>
    <t>accessLTE Phase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</si>
</sst>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&quot;$&quot;* #,##0_);_(&quot;$&quot;* \(#,##0\);_(&quot;$&quot;* &quot;-&quot;??_);_(@_)"/>
    <numFmt numFmtId="166" formatCode="ddd\,\ mmm\ dd\,\ yyyy"/>
    <numFmt numFmtId="167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0"/>
      <name val="Tahoma"/>
    </font>
    <font>
      <b/>
      <sz val="10"/>
      <name val="Tahoma"/>
    </font>
    <font>
      <b/>
      <sz val="10"/>
      <name val="Arial"/>
    </font>
    <font>
      <b/>
      <sz val="10"/>
      <color rgb="FFFF0000"/>
      <name val="Arial"/>
    </font>
    <font>
      <b/>
      <sz val="10"/>
      <color rgb="FF008000"/>
      <name val="Arial"/>
    </font>
    <font>
      <b/>
      <sz val="10"/>
      <color rgb="FF008000"/>
      <name val="Tahoma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/>
    <xf numFmtId="0" fontId="4" fillId="0" borderId="0" xfId="9" applyFont="1"/>
    <xf numFmtId="164" fontId="6" fillId="0" borderId="0" xfId="9" applyNumberFormat="1" applyFont="1" applyBorder="1" applyAlignment="1" applyProtection="1">
      <alignment vertical="top" wrapText="1" readingOrder="1"/>
      <protection locked="0"/>
    </xf>
    <xf numFmtId="0" fontId="7" fillId="0" borderId="0" xfId="9" applyFont="1" applyAlignment="1">
      <alignment horizontal="right"/>
    </xf>
    <xf numFmtId="164" fontId="7" fillId="0" borderId="0" xfId="9" applyNumberFormat="1" applyFont="1"/>
    <xf numFmtId="0" fontId="7" fillId="0" borderId="0" xfId="9" applyFont="1"/>
    <xf numFmtId="0" fontId="8" fillId="0" borderId="0" xfId="9" applyFont="1"/>
    <xf numFmtId="0" fontId="4" fillId="0" borderId="0" xfId="9" applyFont="1" applyBorder="1" applyAlignment="1"/>
    <xf numFmtId="164" fontId="5" fillId="6" borderId="3" xfId="9" applyNumberFormat="1" applyFont="1" applyFill="1" applyBorder="1" applyAlignment="1" applyProtection="1">
      <alignment vertical="top" wrapText="1" readingOrder="1"/>
      <protection locked="0"/>
    </xf>
    <xf numFmtId="164" fontId="5" fillId="6" borderId="1" xfId="9" applyNumberFormat="1" applyFont="1" applyFill="1" applyBorder="1" applyAlignment="1" applyProtection="1">
      <alignment vertical="top" wrapText="1" readingOrder="1"/>
      <protection locked="0"/>
    </xf>
    <xf numFmtId="164" fontId="5" fillId="6" borderId="11" xfId="9" applyNumberFormat="1" applyFont="1" applyFill="1" applyBorder="1" applyAlignment="1" applyProtection="1">
      <alignment vertical="top" wrapText="1" readingOrder="1"/>
      <protection locked="0"/>
    </xf>
    <xf numFmtId="164" fontId="7" fillId="6" borderId="4" xfId="9" applyNumberFormat="1" applyFont="1" applyFill="1" applyBorder="1"/>
    <xf numFmtId="164" fontId="5" fillId="7" borderId="3" xfId="9" applyNumberFormat="1" applyFont="1" applyFill="1" applyBorder="1" applyAlignment="1" applyProtection="1">
      <alignment vertical="top" wrapText="1" readingOrder="1"/>
      <protection locked="0"/>
    </xf>
    <xf numFmtId="164" fontId="5" fillId="7" borderId="1" xfId="9" applyNumberFormat="1" applyFont="1" applyFill="1" applyBorder="1" applyAlignment="1" applyProtection="1">
      <alignment vertical="top" wrapText="1" readingOrder="1"/>
      <protection locked="0"/>
    </xf>
    <xf numFmtId="164" fontId="5" fillId="7" borderId="11" xfId="9" applyNumberFormat="1" applyFont="1" applyFill="1" applyBorder="1" applyAlignment="1" applyProtection="1">
      <alignment vertical="top" wrapText="1" readingOrder="1"/>
      <protection locked="0"/>
    </xf>
    <xf numFmtId="164" fontId="7" fillId="7" borderId="4" xfId="9" applyNumberFormat="1" applyFont="1" applyFill="1" applyBorder="1"/>
    <xf numFmtId="164" fontId="5" fillId="8" borderId="3" xfId="9" applyNumberFormat="1" applyFont="1" applyFill="1" applyBorder="1" applyAlignment="1" applyProtection="1">
      <alignment vertical="top" wrapText="1" readingOrder="1"/>
      <protection locked="0"/>
    </xf>
    <xf numFmtId="164" fontId="5" fillId="8" borderId="1" xfId="9" applyNumberFormat="1" applyFont="1" applyFill="1" applyBorder="1" applyAlignment="1" applyProtection="1">
      <alignment vertical="top" wrapText="1" readingOrder="1"/>
      <protection locked="0"/>
    </xf>
    <xf numFmtId="164" fontId="5" fillId="8" borderId="11" xfId="9" applyNumberFormat="1" applyFont="1" applyFill="1" applyBorder="1" applyAlignment="1" applyProtection="1">
      <alignment vertical="top" wrapText="1" readingOrder="1"/>
      <protection locked="0"/>
    </xf>
    <xf numFmtId="164" fontId="7" fillId="8" borderId="4" xfId="9" applyNumberFormat="1" applyFont="1" applyFill="1" applyBorder="1"/>
    <xf numFmtId="164" fontId="5" fillId="9" borderId="3" xfId="9" applyNumberFormat="1" applyFont="1" applyFill="1" applyBorder="1" applyAlignment="1" applyProtection="1">
      <alignment vertical="top" wrapText="1" readingOrder="1"/>
      <protection locked="0"/>
    </xf>
    <xf numFmtId="164" fontId="5" fillId="9" borderId="1" xfId="9" applyNumberFormat="1" applyFont="1" applyFill="1" applyBorder="1" applyAlignment="1" applyProtection="1">
      <alignment vertical="top" wrapText="1" readingOrder="1"/>
      <protection locked="0"/>
    </xf>
    <xf numFmtId="164" fontId="5" fillId="9" borderId="11" xfId="9" applyNumberFormat="1" applyFont="1" applyFill="1" applyBorder="1" applyAlignment="1" applyProtection="1">
      <alignment vertical="top" wrapText="1" readingOrder="1"/>
      <protection locked="0"/>
    </xf>
    <xf numFmtId="164" fontId="7" fillId="9" borderId="4" xfId="9" applyNumberFormat="1" applyFont="1" applyFill="1" applyBorder="1"/>
    <xf numFmtId="164" fontId="5" fillId="10" borderId="3" xfId="9" applyNumberFormat="1" applyFont="1" applyFill="1" applyBorder="1" applyAlignment="1" applyProtection="1">
      <alignment vertical="top" wrapText="1" readingOrder="1"/>
      <protection locked="0"/>
    </xf>
    <xf numFmtId="164" fontId="5" fillId="10" borderId="1" xfId="9" applyNumberFormat="1" applyFont="1" applyFill="1" applyBorder="1" applyAlignment="1" applyProtection="1">
      <alignment vertical="top" wrapText="1" readingOrder="1"/>
      <protection locked="0"/>
    </xf>
    <xf numFmtId="164" fontId="5" fillId="10" borderId="11" xfId="9" applyNumberFormat="1" applyFont="1" applyFill="1" applyBorder="1" applyAlignment="1" applyProtection="1">
      <alignment vertical="top" wrapText="1" readingOrder="1"/>
      <protection locked="0"/>
    </xf>
    <xf numFmtId="164" fontId="7" fillId="10" borderId="4" xfId="9" applyNumberFormat="1" applyFont="1" applyFill="1" applyBorder="1"/>
    <xf numFmtId="164" fontId="5" fillId="11" borderId="3" xfId="9" applyNumberFormat="1" applyFont="1" applyFill="1" applyBorder="1" applyAlignment="1" applyProtection="1">
      <alignment vertical="top" wrapText="1" readingOrder="1"/>
      <protection locked="0"/>
    </xf>
    <xf numFmtId="164" fontId="5" fillId="11" borderId="1" xfId="9" applyNumberFormat="1" applyFont="1" applyFill="1" applyBorder="1" applyAlignment="1" applyProtection="1">
      <alignment vertical="top" wrapText="1" readingOrder="1"/>
      <protection locked="0"/>
    </xf>
    <xf numFmtId="164" fontId="5" fillId="11" borderId="11" xfId="9" applyNumberFormat="1" applyFont="1" applyFill="1" applyBorder="1" applyAlignment="1" applyProtection="1">
      <alignment vertical="top" wrapText="1" readingOrder="1"/>
      <protection locked="0"/>
    </xf>
    <xf numFmtId="164" fontId="7" fillId="11" borderId="4" xfId="9" applyNumberFormat="1" applyFont="1" applyFill="1" applyBorder="1"/>
    <xf numFmtId="164" fontId="5" fillId="12" borderId="5" xfId="9" applyNumberFormat="1" applyFont="1" applyFill="1" applyBorder="1" applyAlignment="1" applyProtection="1">
      <alignment vertical="top" wrapText="1" readingOrder="1"/>
      <protection locked="0"/>
    </xf>
    <xf numFmtId="164" fontId="5" fillId="12" borderId="6" xfId="9" applyNumberFormat="1" applyFont="1" applyFill="1" applyBorder="1" applyAlignment="1" applyProtection="1">
      <alignment vertical="top" wrapText="1" readingOrder="1"/>
      <protection locked="0"/>
    </xf>
    <xf numFmtId="164" fontId="5" fillId="12" borderId="12" xfId="9" applyNumberFormat="1" applyFont="1" applyFill="1" applyBorder="1" applyAlignment="1" applyProtection="1">
      <alignment vertical="top" wrapText="1" readingOrder="1"/>
      <protection locked="0"/>
    </xf>
    <xf numFmtId="164" fontId="7" fillId="12" borderId="14" xfId="9" applyNumberFormat="1" applyFont="1" applyFill="1" applyBorder="1"/>
    <xf numFmtId="164" fontId="6" fillId="3" borderId="15" xfId="9" applyNumberFormat="1" applyFont="1" applyFill="1" applyBorder="1" applyAlignment="1" applyProtection="1">
      <alignment vertical="top" wrapText="1" readingOrder="1"/>
      <protection locked="0"/>
    </xf>
    <xf numFmtId="164" fontId="5" fillId="5" borderId="8" xfId="9" applyNumberFormat="1" applyFont="1" applyFill="1" applyBorder="1" applyAlignment="1" applyProtection="1">
      <alignment vertical="top" wrapText="1" readingOrder="1"/>
      <protection locked="0"/>
    </xf>
    <xf numFmtId="164" fontId="5" fillId="5" borderId="9" xfId="9" applyNumberFormat="1" applyFont="1" applyFill="1" applyBorder="1" applyAlignment="1" applyProtection="1">
      <alignment vertical="top" wrapText="1" readingOrder="1"/>
      <protection locked="0"/>
    </xf>
    <xf numFmtId="164" fontId="5" fillId="5" borderId="10" xfId="9" applyNumberFormat="1" applyFont="1" applyFill="1" applyBorder="1" applyAlignment="1" applyProtection="1">
      <alignment vertical="top" wrapText="1" readingOrder="1"/>
      <protection locked="0"/>
    </xf>
    <xf numFmtId="164" fontId="7" fillId="5" borderId="13" xfId="9" applyNumberFormat="1" applyFont="1" applyFill="1" applyBorder="1"/>
    <xf numFmtId="0" fontId="7" fillId="4" borderId="2" xfId="9" applyFont="1" applyFill="1" applyBorder="1" applyAlignment="1">
      <alignment horizontal="right"/>
    </xf>
    <xf numFmtId="0" fontId="7" fillId="4" borderId="2" xfId="9" applyFont="1" applyFill="1" applyBorder="1"/>
    <xf numFmtId="0" fontId="7" fillId="5" borderId="13" xfId="9" applyFont="1" applyFill="1" applyBorder="1" applyAlignment="1">
      <alignment horizontal="right"/>
    </xf>
    <xf numFmtId="0" fontId="7" fillId="6" borderId="4" xfId="9" applyFont="1" applyFill="1" applyBorder="1" applyAlignment="1">
      <alignment horizontal="right"/>
    </xf>
    <xf numFmtId="0" fontId="7" fillId="7" borderId="4" xfId="9" applyFont="1" applyFill="1" applyBorder="1" applyAlignment="1">
      <alignment horizontal="right"/>
    </xf>
    <xf numFmtId="0" fontId="7" fillId="8" borderId="4" xfId="9" applyFont="1" applyFill="1" applyBorder="1" applyAlignment="1">
      <alignment horizontal="right"/>
    </xf>
    <xf numFmtId="0" fontId="7" fillId="9" borderId="4" xfId="9" applyFont="1" applyFill="1" applyBorder="1" applyAlignment="1">
      <alignment horizontal="right"/>
    </xf>
    <xf numFmtId="0" fontId="7" fillId="10" borderId="4" xfId="9" applyFont="1" applyFill="1" applyBorder="1" applyAlignment="1">
      <alignment horizontal="right"/>
    </xf>
    <xf numFmtId="0" fontId="7" fillId="11" borderId="4" xfId="9" applyFont="1" applyFill="1" applyBorder="1" applyAlignment="1">
      <alignment horizontal="right"/>
    </xf>
    <xf numFmtId="0" fontId="7" fillId="12" borderId="14" xfId="9" applyFont="1" applyFill="1" applyBorder="1" applyAlignment="1">
      <alignment horizontal="right"/>
    </xf>
    <xf numFmtId="17" fontId="6" fillId="2" borderId="17" xfId="9" applyNumberFormat="1" applyFont="1" applyFill="1" applyBorder="1" applyAlignment="1" applyProtection="1">
      <alignment vertical="top" wrapText="1" readingOrder="1"/>
      <protection locked="0"/>
    </xf>
    <xf numFmtId="17" fontId="6" fillId="2" borderId="7" xfId="9" applyNumberFormat="1" applyFont="1" applyFill="1" applyBorder="1" applyAlignment="1" applyProtection="1">
      <alignment vertical="top" wrapText="1" readingOrder="1"/>
      <protection locked="0"/>
    </xf>
    <xf numFmtId="17" fontId="6" fillId="2" borderId="18" xfId="9" applyNumberFormat="1" applyFont="1" applyFill="1" applyBorder="1" applyAlignment="1" applyProtection="1">
      <alignment vertical="top" wrapText="1" readingOrder="1"/>
      <protection locked="0"/>
    </xf>
    <xf numFmtId="164" fontId="4" fillId="0" borderId="0" xfId="9" applyNumberFormat="1" applyFont="1"/>
    <xf numFmtId="164" fontId="6" fillId="13" borderId="1" xfId="9" applyNumberFormat="1" applyFont="1" applyFill="1" applyBorder="1" applyAlignment="1" applyProtection="1">
      <alignment vertical="top" wrapText="1" readingOrder="1"/>
      <protection locked="0"/>
    </xf>
    <xf numFmtId="0" fontId="7" fillId="3" borderId="19" xfId="9" applyFont="1" applyFill="1" applyBorder="1" applyAlignment="1">
      <alignment horizontal="right"/>
    </xf>
    <xf numFmtId="164" fontId="6" fillId="3" borderId="20" xfId="9" applyNumberFormat="1" applyFont="1" applyFill="1" applyBorder="1" applyAlignment="1" applyProtection="1">
      <alignment vertical="top" wrapText="1" readingOrder="1"/>
      <protection locked="0"/>
    </xf>
    <xf numFmtId="0" fontId="7" fillId="13" borderId="21" xfId="9" applyFont="1" applyFill="1" applyBorder="1" applyAlignment="1">
      <alignment horizontal="right"/>
    </xf>
    <xf numFmtId="164" fontId="6" fillId="13" borderId="22" xfId="9" applyNumberFormat="1" applyFont="1" applyFill="1" applyBorder="1" applyAlignment="1" applyProtection="1">
      <alignment vertical="top" wrapText="1" readingOrder="1"/>
      <protection locked="0"/>
    </xf>
    <xf numFmtId="0" fontId="9" fillId="13" borderId="23" xfId="9" applyFont="1" applyFill="1" applyBorder="1" applyAlignment="1">
      <alignment horizontal="right"/>
    </xf>
    <xf numFmtId="164" fontId="10" fillId="13" borderId="16" xfId="9" applyNumberFormat="1" applyFont="1" applyFill="1" applyBorder="1" applyAlignment="1" applyProtection="1">
      <alignment vertical="top" wrapText="1" readingOrder="1"/>
      <protection locked="0"/>
    </xf>
    <xf numFmtId="0" fontId="9" fillId="3" borderId="21" xfId="9" applyFont="1" applyFill="1" applyBorder="1" applyAlignment="1">
      <alignment horizontal="right"/>
    </xf>
    <xf numFmtId="164" fontId="10" fillId="3" borderId="1" xfId="9" applyNumberFormat="1" applyFont="1" applyFill="1" applyBorder="1" applyAlignment="1" applyProtection="1">
      <alignment vertical="top" wrapText="1" readingOrder="1"/>
      <protection locked="0"/>
    </xf>
    <xf numFmtId="0" fontId="0" fillId="0" borderId="1" xfId="0" applyBorder="1"/>
    <xf numFmtId="0" fontId="7" fillId="14" borderId="1" xfId="0" applyFont="1" applyFill="1" applyBorder="1"/>
    <xf numFmtId="0" fontId="0" fillId="14" borderId="1" xfId="0" applyFill="1" applyBorder="1"/>
    <xf numFmtId="6" fontId="0" fillId="0" borderId="1" xfId="0" applyNumberFormat="1" applyBorder="1"/>
    <xf numFmtId="2" fontId="1" fillId="0" borderId="1" xfId="170" applyNumberFormat="1" applyBorder="1"/>
    <xf numFmtId="10" fontId="7" fillId="14" borderId="1" xfId="172" applyNumberFormat="1" applyFont="1" applyFill="1" applyBorder="1"/>
    <xf numFmtId="165" fontId="7" fillId="14" borderId="1" xfId="171" applyNumberFormat="1" applyFont="1" applyFill="1" applyBorder="1"/>
    <xf numFmtId="0" fontId="0" fillId="0" borderId="0" xfId="0" applyBorder="1"/>
    <xf numFmtId="0" fontId="0" fillId="14" borderId="19" xfId="0" applyFill="1" applyBorder="1"/>
    <xf numFmtId="165" fontId="1" fillId="14" borderId="20" xfId="171" applyNumberFormat="1" applyFill="1" applyBorder="1"/>
    <xf numFmtId="0" fontId="0" fillId="14" borderId="21" xfId="0" applyFill="1" applyBorder="1"/>
    <xf numFmtId="165" fontId="0" fillId="14" borderId="22" xfId="0" applyNumberFormat="1" applyFill="1" applyBorder="1"/>
    <xf numFmtId="0" fontId="0" fillId="14" borderId="23" xfId="0" applyFill="1" applyBorder="1"/>
    <xf numFmtId="165" fontId="0" fillId="14" borderId="24" xfId="0" applyNumberFormat="1" applyFill="1" applyBorder="1"/>
    <xf numFmtId="10" fontId="7" fillId="14" borderId="2" xfId="172" applyNumberFormat="1" applyFont="1" applyFill="1" applyBorder="1"/>
    <xf numFmtId="17" fontId="7" fillId="0" borderId="0" xfId="9" applyNumberFormat="1" applyFont="1"/>
    <xf numFmtId="0" fontId="11" fillId="0" borderId="0" xfId="179"/>
    <xf numFmtId="0" fontId="0" fillId="0" borderId="9" xfId="0" applyBorder="1"/>
    <xf numFmtId="0" fontId="13" fillId="16" borderId="25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16" borderId="26" xfId="0" applyFont="1" applyFill="1" applyBorder="1" applyAlignment="1">
      <alignment horizontal="center"/>
    </xf>
    <xf numFmtId="14" fontId="0" fillId="0" borderId="9" xfId="0" applyNumberFormat="1" applyBorder="1"/>
    <xf numFmtId="0" fontId="14" fillId="0" borderId="1" xfId="179" applyFont="1" applyFill="1" applyBorder="1" applyAlignment="1">
      <alignment horizontal="center"/>
    </xf>
    <xf numFmtId="166" fontId="11" fillId="0" borderId="1" xfId="179" applyNumberFormat="1" applyFill="1" applyBorder="1" applyAlignment="1">
      <alignment horizontal="center"/>
    </xf>
    <xf numFmtId="43" fontId="0" fillId="0" borderId="1" xfId="180" applyFont="1" applyFill="1" applyBorder="1"/>
    <xf numFmtId="0" fontId="11" fillId="0" borderId="1" xfId="179" applyFill="1" applyBorder="1" applyAlignment="1">
      <alignment horizontal="right"/>
    </xf>
    <xf numFmtId="43" fontId="11" fillId="0" borderId="1" xfId="179" applyNumberFormat="1" applyFill="1" applyBorder="1"/>
    <xf numFmtId="0" fontId="11" fillId="15" borderId="1" xfId="179" applyFill="1" applyBorder="1"/>
    <xf numFmtId="166" fontId="11" fillId="15" borderId="1" xfId="179" applyNumberFormat="1" applyFill="1" applyBorder="1" applyAlignment="1">
      <alignment horizontal="center"/>
    </xf>
    <xf numFmtId="43" fontId="0" fillId="15" borderId="1" xfId="180" applyFont="1" applyFill="1" applyBorder="1"/>
    <xf numFmtId="0" fontId="11" fillId="15" borderId="1" xfId="179" applyFill="1" applyBorder="1" applyAlignment="1">
      <alignment horizontal="right"/>
    </xf>
    <xf numFmtId="0" fontId="14" fillId="0" borderId="0" xfId="179" applyFont="1" applyAlignment="1">
      <alignment horizontal="center"/>
    </xf>
    <xf numFmtId="0" fontId="14" fillId="15" borderId="1" xfId="179" applyFont="1" applyFill="1" applyBorder="1" applyAlignment="1">
      <alignment horizontal="center"/>
    </xf>
    <xf numFmtId="0" fontId="15" fillId="17" borderId="0" xfId="0" applyFont="1" applyFill="1"/>
    <xf numFmtId="0" fontId="15" fillId="0" borderId="0" xfId="0" quotePrefix="1" applyFont="1"/>
    <xf numFmtId="166" fontId="14" fillId="15" borderId="1" xfId="179" applyNumberFormat="1" applyFont="1" applyFill="1" applyBorder="1" applyAlignment="1">
      <alignment horizontal="center"/>
    </xf>
    <xf numFmtId="43" fontId="14" fillId="15" borderId="1" xfId="170" applyFont="1" applyFill="1" applyBorder="1" applyAlignment="1">
      <alignment horizontal="center"/>
    </xf>
    <xf numFmtId="0" fontId="14" fillId="18" borderId="1" xfId="179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center" wrapText="1"/>
    </xf>
    <xf numFmtId="0" fontId="0" fillId="0" borderId="3" xfId="0" applyBorder="1"/>
    <xf numFmtId="0" fontId="14" fillId="16" borderId="19" xfId="0" applyFont="1" applyFill="1" applyBorder="1" applyAlignment="1">
      <alignment horizontal="center" wrapText="1"/>
    </xf>
    <xf numFmtId="0" fontId="14" fillId="16" borderId="15" xfId="0" applyFont="1" applyFill="1" applyBorder="1" applyAlignment="1">
      <alignment horizontal="center" wrapText="1"/>
    </xf>
    <xf numFmtId="0" fontId="14" fillId="16" borderId="20" xfId="0" applyFont="1" applyFill="1" applyBorder="1" applyAlignment="1">
      <alignment horizontal="center" wrapText="1"/>
    </xf>
    <xf numFmtId="10" fontId="0" fillId="0" borderId="22" xfId="172" applyNumberFormat="1" applyFont="1" applyBorder="1"/>
    <xf numFmtId="0" fontId="0" fillId="0" borderId="22" xfId="0" applyBorder="1"/>
    <xf numFmtId="0" fontId="0" fillId="0" borderId="21" xfId="0" applyBorder="1"/>
    <xf numFmtId="0" fontId="14" fillId="16" borderId="27" xfId="0" applyFont="1" applyFill="1" applyBorder="1" applyAlignment="1">
      <alignment horizontal="center" wrapText="1"/>
    </xf>
    <xf numFmtId="0" fontId="14" fillId="16" borderId="28" xfId="0" applyFont="1" applyFill="1" applyBorder="1" applyAlignment="1">
      <alignment horizontal="center" wrapText="1"/>
    </xf>
    <xf numFmtId="14" fontId="0" fillId="0" borderId="4" xfId="0" applyNumberFormat="1" applyBorder="1"/>
    <xf numFmtId="167" fontId="0" fillId="0" borderId="3" xfId="170" applyNumberFormat="1" applyFont="1" applyBorder="1"/>
    <xf numFmtId="167" fontId="0" fillId="0" borderId="1" xfId="170" applyNumberFormat="1" applyFont="1" applyBorder="1"/>
    <xf numFmtId="167" fontId="0" fillId="0" borderId="21" xfId="170" applyNumberFormat="1" applyFont="1" applyBorder="1"/>
    <xf numFmtId="0" fontId="0" fillId="0" borderId="1" xfId="0" applyFill="1" applyBorder="1"/>
    <xf numFmtId="14" fontId="0" fillId="0" borderId="1" xfId="0" applyNumberFormat="1" applyBorder="1"/>
    <xf numFmtId="0" fontId="16" fillId="0" borderId="0" xfId="0" applyFont="1" applyAlignment="1">
      <alignment horizontal="left"/>
    </xf>
    <xf numFmtId="167" fontId="0" fillId="0" borderId="3" xfId="170" applyNumberFormat="1" applyFont="1" applyBorder="1" applyAlignment="1">
      <alignment horizontal="left" indent="1"/>
    </xf>
    <xf numFmtId="167" fontId="0" fillId="0" borderId="1" xfId="170" applyNumberFormat="1" applyFont="1" applyBorder="1" applyAlignment="1">
      <alignment horizontal="left" indent="1"/>
    </xf>
    <xf numFmtId="2" fontId="11" fillId="0" borderId="1" xfId="179" applyNumberFormat="1" applyFill="1" applyBorder="1"/>
    <xf numFmtId="2" fontId="11" fillId="0" borderId="1" xfId="179" applyNumberFormat="1" applyFill="1" applyBorder="1" applyAlignment="1">
      <alignment horizontal="right"/>
    </xf>
    <xf numFmtId="0" fontId="13" fillId="16" borderId="17" xfId="0" applyFont="1" applyFill="1" applyBorder="1" applyAlignment="1">
      <alignment horizontal="center"/>
    </xf>
    <xf numFmtId="0" fontId="0" fillId="0" borderId="8" xfId="0" applyBorder="1"/>
    <xf numFmtId="0" fontId="0" fillId="0" borderId="3" xfId="0" applyFill="1" applyBorder="1"/>
    <xf numFmtId="0" fontId="17" fillId="0" borderId="1" xfId="0" applyFont="1" applyBorder="1"/>
    <xf numFmtId="14" fontId="0" fillId="15" borderId="1" xfId="0" applyNumberFormat="1" applyFill="1" applyBorder="1"/>
    <xf numFmtId="14" fontId="0" fillId="0" borderId="29" xfId="0" applyNumberFormat="1" applyBorder="1"/>
    <xf numFmtId="0" fontId="0" fillId="0" borderId="23" xfId="0" applyBorder="1"/>
    <xf numFmtId="0" fontId="0" fillId="0" borderId="16" xfId="0" applyBorder="1"/>
    <xf numFmtId="0" fontId="0" fillId="0" borderId="24" xfId="0" applyBorder="1"/>
    <xf numFmtId="0" fontId="0" fillId="0" borderId="30" xfId="0" applyBorder="1"/>
    <xf numFmtId="10" fontId="0" fillId="0" borderId="22" xfId="172" applyNumberFormat="1" applyFont="1" applyBorder="1" applyAlignment="1">
      <alignment horizontal="left" indent="3"/>
    </xf>
  </cellXfs>
  <cellStyles count="229">
    <cellStyle name="Comma" xfId="170" builtinId="3"/>
    <cellStyle name="Comma 2" xfId="180"/>
    <cellStyle name="Currency" xfId="17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3" builtinId="8" hidden="1"/>
    <cellStyle name="Hyperlink" xfId="175" builtinId="8" hidden="1"/>
    <cellStyle name="Hyperlink" xfId="177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  <cellStyle name="Normal 2" xfId="9"/>
    <cellStyle name="Normal 3" xfId="179"/>
    <cellStyle name="Percent" xfId="172" builtinId="5"/>
  </cellStyles>
  <dxfs count="0"/>
  <tableStyles count="0" defaultTableStyle="TableStyleMedium9" defaultPivotStyle="PivotStyleMedium4"/>
  <colors>
    <mruColors>
      <color rgb="FFEEFF7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Current Drive Test Performance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2"/>
          <c:tx>
            <c:v>Needle</c:v>
          </c:tx>
          <c:dPt>
            <c:idx val="0"/>
            <c:bubble3D val="0"/>
            <c:explosion val="21"/>
            <c:spPr>
              <a:noFill/>
              <a:ln>
                <a:noFill/>
              </a:ln>
              <a:effectLst/>
            </c:spPr>
          </c:dPt>
          <c:dPt>
            <c:idx val="1"/>
            <c:bubble3D val="0"/>
            <c:explosion val="9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explosion val="10"/>
            <c:spPr>
              <a:noFill/>
              <a:ln>
                <a:noFill/>
              </a:ln>
              <a:effectLst/>
            </c:spPr>
          </c:dPt>
          <c:cat>
            <c:strRef>
              <c:f>'Bookings&amp;FC'!$U$3:$U$14</c:f>
              <c:strCache>
                <c:ptCount val="12"/>
                <c:pt idx="0">
                  <c:v>65.02% To Plan (YTD)</c:v>
                </c:pt>
                <c:pt idx="1">
                  <c:v>$0M</c:v>
                </c:pt>
                <c:pt idx="8">
                  <c:v>$19.30M</c:v>
                </c:pt>
                <c:pt idx="11">
                  <c:v>$25.67M</c:v>
                </c:pt>
              </c:strCache>
            </c:strRef>
          </c:cat>
          <c:val>
            <c:numRef>
              <c:f>'Bookings&amp;FC'!$V$3:$V$6</c:f>
              <c:numCache>
                <c:formatCode>General</c:formatCode>
                <c:ptCount val="4"/>
                <c:pt idx="0">
                  <c:v>180.0</c:v>
                </c:pt>
                <c:pt idx="1">
                  <c:v>116.0415581788242</c:v>
                </c:pt>
                <c:pt idx="2">
                  <c:v>2.0</c:v>
                </c:pt>
                <c:pt idx="3">
                  <c:v>61.95844182117582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doughnutChart>
        <c:varyColors val="1"/>
        <c:ser>
          <c:idx val="0"/>
          <c:order val="0"/>
          <c:dPt>
            <c:idx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EEFF7A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'Bookings&amp;FC'!$U$3:$U$14</c:f>
              <c:strCache>
                <c:ptCount val="12"/>
                <c:pt idx="0">
                  <c:v>65.02% To Plan (YTD)</c:v>
                </c:pt>
                <c:pt idx="1">
                  <c:v>$0M</c:v>
                </c:pt>
                <c:pt idx="8">
                  <c:v>$19.30M</c:v>
                </c:pt>
                <c:pt idx="11">
                  <c:v>$25.67M</c:v>
                </c:pt>
              </c:strCache>
            </c:strRef>
          </c:cat>
          <c:val>
            <c:numRef>
              <c:f>'Bookings&amp;FC'!$S$3:$S$6</c:f>
              <c:numCache>
                <c:formatCode>General</c:formatCode>
                <c:ptCount val="4"/>
                <c:pt idx="0">
                  <c:v>180.0</c:v>
                </c:pt>
                <c:pt idx="1">
                  <c:v>126.0</c:v>
                </c:pt>
                <c:pt idx="2">
                  <c:v>27.0</c:v>
                </c:pt>
                <c:pt idx="3">
                  <c:v>27.0</c:v>
                </c:pt>
              </c:numCache>
            </c:numRef>
          </c:val>
        </c:ser>
        <c:ser>
          <c:idx val="1"/>
          <c:order val="1"/>
          <c:tx>
            <c:v>Points</c:v>
          </c:tx>
          <c:spPr>
            <a:noFill/>
            <a:ln>
              <a:noFill/>
            </a:ln>
            <a:effectLst/>
          </c:spPr>
          <c:dLbls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'Bookings&amp;FC'!$U$3:$U$14</c:f>
              <c:strCache>
                <c:ptCount val="12"/>
                <c:pt idx="0">
                  <c:v>65.02% To Plan (YTD)</c:v>
                </c:pt>
                <c:pt idx="1">
                  <c:v>$0M</c:v>
                </c:pt>
                <c:pt idx="8">
                  <c:v>$19.30M</c:v>
                </c:pt>
                <c:pt idx="11">
                  <c:v>$25.67M</c:v>
                </c:pt>
              </c:strCache>
            </c:strRef>
          </c:cat>
          <c:val>
            <c:numRef>
              <c:f>'Bookings&amp;FC'!$T$3:$T$14</c:f>
              <c:numCache>
                <c:formatCode>General</c:formatCode>
                <c:ptCount val="12"/>
                <c:pt idx="0">
                  <c:v>180.0</c:v>
                </c:pt>
                <c:pt idx="1">
                  <c:v>9.0</c:v>
                </c:pt>
                <c:pt idx="2">
                  <c:v>18.0</c:v>
                </c:pt>
                <c:pt idx="3">
                  <c:v>18.0</c:v>
                </c:pt>
                <c:pt idx="4">
                  <c:v>18.0</c:v>
                </c:pt>
                <c:pt idx="5">
                  <c:v>18.0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Current Mobile Assurance</a:t>
            </a:r>
            <a:r>
              <a:rPr lang="en-US" sz="1200" baseline="0"/>
              <a:t> </a:t>
            </a:r>
            <a:r>
              <a:rPr lang="en-US" sz="1200"/>
              <a:t>Performance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2"/>
          <c:tx>
            <c:v>Needle</c:v>
          </c:tx>
          <c:dPt>
            <c:idx val="0"/>
            <c:bubble3D val="0"/>
            <c:explosion val="21"/>
            <c:spPr>
              <a:noFill/>
              <a:ln>
                <a:noFill/>
              </a:ln>
              <a:effectLst/>
            </c:spPr>
          </c:dPt>
          <c:dPt>
            <c:idx val="1"/>
            <c:bubble3D val="0"/>
            <c:explosion val="9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explosion val="10"/>
            <c:spPr>
              <a:noFill/>
              <a:ln>
                <a:noFill/>
              </a:ln>
              <a:effectLst/>
            </c:spPr>
          </c:dPt>
          <c:cat>
            <c:strRef>
              <c:f>'Bookings&amp;FC'!$U$63:$U$74</c:f>
              <c:strCache>
                <c:ptCount val="12"/>
                <c:pt idx="0">
                  <c:v>48.16% To Plan (YTD)</c:v>
                </c:pt>
                <c:pt idx="1">
                  <c:v>$0M</c:v>
                </c:pt>
                <c:pt idx="8">
                  <c:v>$32.47M</c:v>
                </c:pt>
                <c:pt idx="11">
                  <c:v>$43.19M</c:v>
                </c:pt>
              </c:strCache>
            </c:strRef>
          </c:cat>
          <c:val>
            <c:numRef>
              <c:f>'Bookings&amp;FC'!$V$63:$V$66</c:f>
              <c:numCache>
                <c:formatCode>General</c:formatCode>
                <c:ptCount val="4"/>
                <c:pt idx="0">
                  <c:v>180.0</c:v>
                </c:pt>
                <c:pt idx="1">
                  <c:v>85.69451222115526</c:v>
                </c:pt>
                <c:pt idx="2">
                  <c:v>2.0</c:v>
                </c:pt>
                <c:pt idx="3">
                  <c:v>92.30548777884474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doughnutChart>
        <c:varyColors val="1"/>
        <c:ser>
          <c:idx val="0"/>
          <c:order val="0"/>
          <c:dPt>
            <c:idx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EEFF7A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'Bookings&amp;FC'!$U$63:$U$74</c:f>
              <c:strCache>
                <c:ptCount val="12"/>
                <c:pt idx="0">
                  <c:v>48.16% To Plan (YTD)</c:v>
                </c:pt>
                <c:pt idx="1">
                  <c:v>$0M</c:v>
                </c:pt>
                <c:pt idx="8">
                  <c:v>$32.47M</c:v>
                </c:pt>
                <c:pt idx="11">
                  <c:v>$43.19M</c:v>
                </c:pt>
              </c:strCache>
            </c:strRef>
          </c:cat>
          <c:val>
            <c:numRef>
              <c:f>'Bookings&amp;FC'!$S$63:$S$66</c:f>
              <c:numCache>
                <c:formatCode>General</c:formatCode>
                <c:ptCount val="4"/>
                <c:pt idx="0">
                  <c:v>180.0</c:v>
                </c:pt>
                <c:pt idx="1">
                  <c:v>126.0</c:v>
                </c:pt>
                <c:pt idx="2">
                  <c:v>27.0</c:v>
                </c:pt>
                <c:pt idx="3">
                  <c:v>27.0</c:v>
                </c:pt>
              </c:numCache>
            </c:numRef>
          </c:val>
        </c:ser>
        <c:ser>
          <c:idx val="1"/>
          <c:order val="1"/>
          <c:tx>
            <c:v>Points</c:v>
          </c:tx>
          <c:spPr>
            <a:noFill/>
            <a:ln>
              <a:noFill/>
            </a:ln>
            <a:effectLst/>
          </c:spPr>
          <c:dLbls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'Bookings&amp;FC'!$U$63:$U$74</c:f>
              <c:strCache>
                <c:ptCount val="12"/>
                <c:pt idx="0">
                  <c:v>48.16% To Plan (YTD)</c:v>
                </c:pt>
                <c:pt idx="1">
                  <c:v>$0M</c:v>
                </c:pt>
                <c:pt idx="8">
                  <c:v>$32.47M</c:v>
                </c:pt>
                <c:pt idx="11">
                  <c:v>$43.19M</c:v>
                </c:pt>
              </c:strCache>
            </c:strRef>
          </c:cat>
          <c:val>
            <c:numRef>
              <c:f>'Bookings&amp;FC'!$T$63:$T$74</c:f>
              <c:numCache>
                <c:formatCode>General</c:formatCode>
                <c:ptCount val="12"/>
                <c:pt idx="0">
                  <c:v>180.0</c:v>
                </c:pt>
                <c:pt idx="1">
                  <c:v>9.0</c:v>
                </c:pt>
                <c:pt idx="2">
                  <c:v>18.0</c:v>
                </c:pt>
                <c:pt idx="3">
                  <c:v>18.0</c:v>
                </c:pt>
                <c:pt idx="4">
                  <c:v>18.0</c:v>
                </c:pt>
                <c:pt idx="5">
                  <c:v>18.0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Current Mobility Segment Performance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50702617397"/>
          <c:y val="0.184226096737908"/>
          <c:w val="0.478278293571512"/>
          <c:h val="0.730059617547806"/>
        </c:manualLayout>
      </c:layout>
      <c:pieChart>
        <c:varyColors val="1"/>
        <c:ser>
          <c:idx val="2"/>
          <c:order val="2"/>
          <c:tx>
            <c:v>Needle</c:v>
          </c:tx>
          <c:dPt>
            <c:idx val="0"/>
            <c:bubble3D val="0"/>
            <c:explosion val="21"/>
            <c:spPr>
              <a:noFill/>
              <a:ln>
                <a:noFill/>
              </a:ln>
              <a:effectLst/>
            </c:spPr>
          </c:dPt>
          <c:dPt>
            <c:idx val="1"/>
            <c:bubble3D val="0"/>
            <c:explosion val="9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explosion val="10"/>
            <c:spPr>
              <a:noFill/>
              <a:ln>
                <a:noFill/>
              </a:ln>
              <a:effectLst/>
            </c:spPr>
          </c:dPt>
          <c:cat>
            <c:strRef>
              <c:f>'Bookings&amp;FC'!$U$78:$U$89</c:f>
              <c:strCache>
                <c:ptCount val="12"/>
                <c:pt idx="0">
                  <c:v>73.17% To Plan (YTD)</c:v>
                </c:pt>
                <c:pt idx="1">
                  <c:v>$0M</c:v>
                </c:pt>
                <c:pt idx="8">
                  <c:v>$75.28M</c:v>
                </c:pt>
                <c:pt idx="11">
                  <c:v>$100.12M</c:v>
                </c:pt>
              </c:strCache>
            </c:strRef>
          </c:cat>
          <c:val>
            <c:numRef>
              <c:f>'Bookings&amp;FC'!$V$78:$V$81</c:f>
              <c:numCache>
                <c:formatCode>General</c:formatCode>
                <c:ptCount val="4"/>
                <c:pt idx="0">
                  <c:v>180.0</c:v>
                </c:pt>
                <c:pt idx="1">
                  <c:v>130.7056869318126</c:v>
                </c:pt>
                <c:pt idx="2">
                  <c:v>2.0</c:v>
                </c:pt>
                <c:pt idx="3">
                  <c:v>47.29431306818742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doughnutChart>
        <c:varyColors val="1"/>
        <c:ser>
          <c:idx val="0"/>
          <c:order val="0"/>
          <c:dPt>
            <c:idx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EEFF7A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'Bookings&amp;FC'!$U$78:$U$89</c:f>
              <c:strCache>
                <c:ptCount val="12"/>
                <c:pt idx="0">
                  <c:v>73.17% To Plan (YTD)</c:v>
                </c:pt>
                <c:pt idx="1">
                  <c:v>$0M</c:v>
                </c:pt>
                <c:pt idx="8">
                  <c:v>$75.28M</c:v>
                </c:pt>
                <c:pt idx="11">
                  <c:v>$100.12M</c:v>
                </c:pt>
              </c:strCache>
            </c:strRef>
          </c:cat>
          <c:val>
            <c:numRef>
              <c:f>'Bookings&amp;FC'!$S$78:$S$81</c:f>
              <c:numCache>
                <c:formatCode>General</c:formatCode>
                <c:ptCount val="4"/>
                <c:pt idx="0">
                  <c:v>180.0</c:v>
                </c:pt>
                <c:pt idx="1">
                  <c:v>126.0</c:v>
                </c:pt>
                <c:pt idx="2">
                  <c:v>27.0</c:v>
                </c:pt>
                <c:pt idx="3">
                  <c:v>27.0</c:v>
                </c:pt>
              </c:numCache>
            </c:numRef>
          </c:val>
        </c:ser>
        <c:ser>
          <c:idx val="1"/>
          <c:order val="1"/>
          <c:tx>
            <c:v>Points</c:v>
          </c:tx>
          <c:spPr>
            <a:noFill/>
            <a:ln>
              <a:noFill/>
            </a:ln>
            <a:effectLst/>
          </c:spPr>
          <c:dLbls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'Bookings&amp;FC'!$U$78:$U$89</c:f>
              <c:strCache>
                <c:ptCount val="12"/>
                <c:pt idx="0">
                  <c:v>73.17% To Plan (YTD)</c:v>
                </c:pt>
                <c:pt idx="1">
                  <c:v>$0M</c:v>
                </c:pt>
                <c:pt idx="8">
                  <c:v>$75.28M</c:v>
                </c:pt>
                <c:pt idx="11">
                  <c:v>$100.12M</c:v>
                </c:pt>
              </c:strCache>
            </c:strRef>
          </c:cat>
          <c:val>
            <c:numRef>
              <c:f>'Bookings&amp;FC'!$T$78:$T$89</c:f>
              <c:numCache>
                <c:formatCode>General</c:formatCode>
                <c:ptCount val="12"/>
                <c:pt idx="0">
                  <c:v>180.0</c:v>
                </c:pt>
                <c:pt idx="1">
                  <c:v>9.0</c:v>
                </c:pt>
                <c:pt idx="2">
                  <c:v>18.0</c:v>
                </c:pt>
                <c:pt idx="3">
                  <c:v>18.0</c:v>
                </c:pt>
                <c:pt idx="4">
                  <c:v>18.0</c:v>
                </c:pt>
                <c:pt idx="5">
                  <c:v>18.0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Mobility Segment</a:t>
            </a:r>
          </a:p>
          <a:p>
            <a:pPr>
              <a:defRPr sz="1400"/>
            </a:pPr>
            <a:r>
              <a:rPr lang="en-US" sz="1400"/>
              <a:t>Mindshare</a:t>
            </a:r>
            <a:r>
              <a:rPr lang="en-US" sz="1400" baseline="0"/>
              <a:t> </a:t>
            </a:r>
            <a:r>
              <a:rPr lang="en-US" sz="1400"/>
              <a:t>KPIs: Rolling Four Week Totals (Benchmark)</a:t>
            </a:r>
          </a:p>
        </c:rich>
      </c:tx>
      <c:layout>
        <c:manualLayout>
          <c:xMode val="edge"/>
          <c:yMode val="edge"/>
          <c:x val="0.205427276135938"/>
          <c:y val="0.05355134662221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6815057208758"/>
          <c:y val="0.22899187992126"/>
          <c:w val="0.862454775488401"/>
          <c:h val="0.654822105570138"/>
        </c:manualLayout>
      </c:layout>
      <c:lineChart>
        <c:grouping val="standard"/>
        <c:varyColors val="0"/>
        <c:ser>
          <c:idx val="0"/>
          <c:order val="0"/>
          <c:tx>
            <c:v>Public Benchmark CY11</c:v>
          </c:tx>
          <c:spPr>
            <a:ln>
              <a:prstDash val="dash"/>
            </a:ln>
          </c:spPr>
          <c:marker>
            <c:symbol val="none"/>
          </c:marker>
          <c:cat>
            <c:strRef>
              <c:f>'Mindshare KPI'!$A$6:$A$57</c:f>
              <c:strCache>
                <c:ptCount val="52"/>
                <c:pt idx="0">
                  <c:v>CY 1</c:v>
                </c:pt>
                <c:pt idx="1">
                  <c:v>CY 2</c:v>
                </c:pt>
                <c:pt idx="2">
                  <c:v>CY 3</c:v>
                </c:pt>
                <c:pt idx="3">
                  <c:v>CY 4</c:v>
                </c:pt>
                <c:pt idx="4">
                  <c:v>CY 5</c:v>
                </c:pt>
                <c:pt idx="5">
                  <c:v>CY 6</c:v>
                </c:pt>
                <c:pt idx="6">
                  <c:v>CY 7</c:v>
                </c:pt>
                <c:pt idx="7">
                  <c:v>CY 8</c:v>
                </c:pt>
                <c:pt idx="8">
                  <c:v>CY 9</c:v>
                </c:pt>
                <c:pt idx="9">
                  <c:v>CY 10</c:v>
                </c:pt>
                <c:pt idx="10">
                  <c:v>CY 11</c:v>
                </c:pt>
                <c:pt idx="11">
                  <c:v>CY 12</c:v>
                </c:pt>
                <c:pt idx="12">
                  <c:v>CY 13</c:v>
                </c:pt>
                <c:pt idx="13">
                  <c:v>CY 14</c:v>
                </c:pt>
                <c:pt idx="14">
                  <c:v>CY 15</c:v>
                </c:pt>
                <c:pt idx="15">
                  <c:v>CY 16</c:v>
                </c:pt>
                <c:pt idx="16">
                  <c:v>CY 17</c:v>
                </c:pt>
                <c:pt idx="17">
                  <c:v>CY 18</c:v>
                </c:pt>
                <c:pt idx="18">
                  <c:v>CY 19</c:v>
                </c:pt>
                <c:pt idx="19">
                  <c:v>CY 20</c:v>
                </c:pt>
                <c:pt idx="20">
                  <c:v>CY 21</c:v>
                </c:pt>
                <c:pt idx="21">
                  <c:v>CY 22</c:v>
                </c:pt>
                <c:pt idx="22">
                  <c:v>CY 23</c:v>
                </c:pt>
                <c:pt idx="23">
                  <c:v>CY 24</c:v>
                </c:pt>
                <c:pt idx="24">
                  <c:v>CY 25</c:v>
                </c:pt>
                <c:pt idx="25">
                  <c:v>CY 26</c:v>
                </c:pt>
                <c:pt idx="26">
                  <c:v>CY 27</c:v>
                </c:pt>
                <c:pt idx="27">
                  <c:v>CY 28</c:v>
                </c:pt>
                <c:pt idx="28">
                  <c:v>CY 29</c:v>
                </c:pt>
                <c:pt idx="29">
                  <c:v>CY 30</c:v>
                </c:pt>
                <c:pt idx="30">
                  <c:v>CY 31</c:v>
                </c:pt>
                <c:pt idx="31">
                  <c:v>CY 32</c:v>
                </c:pt>
                <c:pt idx="32">
                  <c:v>CY 33</c:v>
                </c:pt>
                <c:pt idx="33">
                  <c:v>CY 34</c:v>
                </c:pt>
                <c:pt idx="34">
                  <c:v>CY 35</c:v>
                </c:pt>
                <c:pt idx="35">
                  <c:v>CY 36</c:v>
                </c:pt>
                <c:pt idx="36">
                  <c:v>CY 37</c:v>
                </c:pt>
                <c:pt idx="37">
                  <c:v>CY 38</c:v>
                </c:pt>
                <c:pt idx="38">
                  <c:v>CY 39</c:v>
                </c:pt>
                <c:pt idx="39">
                  <c:v>CY 40</c:v>
                </c:pt>
                <c:pt idx="40">
                  <c:v>CY 41</c:v>
                </c:pt>
                <c:pt idx="41">
                  <c:v>CY 42</c:v>
                </c:pt>
                <c:pt idx="42">
                  <c:v>CY 43</c:v>
                </c:pt>
                <c:pt idx="43">
                  <c:v>CY 44</c:v>
                </c:pt>
                <c:pt idx="44">
                  <c:v>CY 45</c:v>
                </c:pt>
                <c:pt idx="45">
                  <c:v>CY 46</c:v>
                </c:pt>
                <c:pt idx="46">
                  <c:v>CY 47</c:v>
                </c:pt>
                <c:pt idx="47">
                  <c:v>CY 48</c:v>
                </c:pt>
                <c:pt idx="48">
                  <c:v>CY 49</c:v>
                </c:pt>
                <c:pt idx="49">
                  <c:v>CY 50</c:v>
                </c:pt>
                <c:pt idx="50">
                  <c:v>CY 51</c:v>
                </c:pt>
                <c:pt idx="51">
                  <c:v>CY 52</c:v>
                </c:pt>
              </c:strCache>
            </c:strRef>
          </c:cat>
          <c:val>
            <c:numRef>
              <c:f>'Mindshare KPI'!$E$6:$E$57</c:f>
              <c:numCache>
                <c:formatCode>General</c:formatCode>
                <c:ptCount val="52"/>
                <c:pt idx="0">
                  <c:v>43.54000000000001</c:v>
                </c:pt>
                <c:pt idx="1">
                  <c:v>43.54000000000001</c:v>
                </c:pt>
                <c:pt idx="2">
                  <c:v>11.0</c:v>
                </c:pt>
                <c:pt idx="3">
                  <c:v>11.0</c:v>
                </c:pt>
                <c:pt idx="4">
                  <c:v>16.0</c:v>
                </c:pt>
                <c:pt idx="5">
                  <c:v>18.0</c:v>
                </c:pt>
                <c:pt idx="6">
                  <c:v>25.0</c:v>
                </c:pt>
                <c:pt idx="7">
                  <c:v>53.14</c:v>
                </c:pt>
                <c:pt idx="8">
                  <c:v>57.14</c:v>
                </c:pt>
                <c:pt idx="9">
                  <c:v>65.14</c:v>
                </c:pt>
                <c:pt idx="10">
                  <c:v>47.14</c:v>
                </c:pt>
                <c:pt idx="11">
                  <c:v>23.1</c:v>
                </c:pt>
                <c:pt idx="12">
                  <c:v>16.1</c:v>
                </c:pt>
                <c:pt idx="13">
                  <c:v>6.1</c:v>
                </c:pt>
                <c:pt idx="14">
                  <c:v>16.1</c:v>
                </c:pt>
                <c:pt idx="15">
                  <c:v>28.0</c:v>
                </c:pt>
                <c:pt idx="16">
                  <c:v>26.0</c:v>
                </c:pt>
                <c:pt idx="17">
                  <c:v>41.0</c:v>
                </c:pt>
                <c:pt idx="18">
                  <c:v>31.0</c:v>
                </c:pt>
                <c:pt idx="19">
                  <c:v>25.0</c:v>
                </c:pt>
                <c:pt idx="20">
                  <c:v>55.0</c:v>
                </c:pt>
                <c:pt idx="21">
                  <c:v>40.0</c:v>
                </c:pt>
                <c:pt idx="22">
                  <c:v>41.0</c:v>
                </c:pt>
                <c:pt idx="23">
                  <c:v>60.0</c:v>
                </c:pt>
                <c:pt idx="24">
                  <c:v>30.0</c:v>
                </c:pt>
                <c:pt idx="25">
                  <c:v>30.0</c:v>
                </c:pt>
                <c:pt idx="26">
                  <c:v>29.0</c:v>
                </c:pt>
                <c:pt idx="27">
                  <c:v>0.0</c:v>
                </c:pt>
                <c:pt idx="28">
                  <c:v>22.8</c:v>
                </c:pt>
                <c:pt idx="29">
                  <c:v>22.8</c:v>
                </c:pt>
                <c:pt idx="30">
                  <c:v>22.8</c:v>
                </c:pt>
                <c:pt idx="31">
                  <c:v>23.8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35.0</c:v>
                </c:pt>
                <c:pt idx="36">
                  <c:v>56.0</c:v>
                </c:pt>
                <c:pt idx="37">
                  <c:v>87.0</c:v>
                </c:pt>
                <c:pt idx="38">
                  <c:v>90.0</c:v>
                </c:pt>
                <c:pt idx="39">
                  <c:v>57.0</c:v>
                </c:pt>
                <c:pt idx="40">
                  <c:v>40.0</c:v>
                </c:pt>
                <c:pt idx="41">
                  <c:v>26.0</c:v>
                </c:pt>
                <c:pt idx="42">
                  <c:v>46.0</c:v>
                </c:pt>
                <c:pt idx="43">
                  <c:v>76.0</c:v>
                </c:pt>
                <c:pt idx="44">
                  <c:v>83.0</c:v>
                </c:pt>
                <c:pt idx="45">
                  <c:v>71.0</c:v>
                </c:pt>
                <c:pt idx="46">
                  <c:v>48.0</c:v>
                </c:pt>
                <c:pt idx="47">
                  <c:v>48.0</c:v>
                </c:pt>
                <c:pt idx="48">
                  <c:v>48.0</c:v>
                </c:pt>
                <c:pt idx="49">
                  <c:v>48.0</c:v>
                </c:pt>
                <c:pt idx="50">
                  <c:v>52.0</c:v>
                </c:pt>
                <c:pt idx="51">
                  <c:v>82.0</c:v>
                </c:pt>
              </c:numCache>
            </c:numRef>
          </c:val>
          <c:smooth val="0"/>
        </c:ser>
        <c:ser>
          <c:idx val="1"/>
          <c:order val="1"/>
          <c:tx>
            <c:v>Sales&amp;Cust Benchmark CY11</c:v>
          </c:tx>
          <c:spPr>
            <a:ln>
              <a:prstDash val="dash"/>
            </a:ln>
          </c:spPr>
          <c:marker>
            <c:symbol val="none"/>
          </c:marker>
          <c:cat>
            <c:strRef>
              <c:f>'Mindshare KPI'!$A$6:$A$57</c:f>
              <c:strCache>
                <c:ptCount val="52"/>
                <c:pt idx="0">
                  <c:v>CY 1</c:v>
                </c:pt>
                <c:pt idx="1">
                  <c:v>CY 2</c:v>
                </c:pt>
                <c:pt idx="2">
                  <c:v>CY 3</c:v>
                </c:pt>
                <c:pt idx="3">
                  <c:v>CY 4</c:v>
                </c:pt>
                <c:pt idx="4">
                  <c:v>CY 5</c:v>
                </c:pt>
                <c:pt idx="5">
                  <c:v>CY 6</c:v>
                </c:pt>
                <c:pt idx="6">
                  <c:v>CY 7</c:v>
                </c:pt>
                <c:pt idx="7">
                  <c:v>CY 8</c:v>
                </c:pt>
                <c:pt idx="8">
                  <c:v>CY 9</c:v>
                </c:pt>
                <c:pt idx="9">
                  <c:v>CY 10</c:v>
                </c:pt>
                <c:pt idx="10">
                  <c:v>CY 11</c:v>
                </c:pt>
                <c:pt idx="11">
                  <c:v>CY 12</c:v>
                </c:pt>
                <c:pt idx="12">
                  <c:v>CY 13</c:v>
                </c:pt>
                <c:pt idx="13">
                  <c:v>CY 14</c:v>
                </c:pt>
                <c:pt idx="14">
                  <c:v>CY 15</c:v>
                </c:pt>
                <c:pt idx="15">
                  <c:v>CY 16</c:v>
                </c:pt>
                <c:pt idx="16">
                  <c:v>CY 17</c:v>
                </c:pt>
                <c:pt idx="17">
                  <c:v>CY 18</c:v>
                </c:pt>
                <c:pt idx="18">
                  <c:v>CY 19</c:v>
                </c:pt>
                <c:pt idx="19">
                  <c:v>CY 20</c:v>
                </c:pt>
                <c:pt idx="20">
                  <c:v>CY 21</c:v>
                </c:pt>
                <c:pt idx="21">
                  <c:v>CY 22</c:v>
                </c:pt>
                <c:pt idx="22">
                  <c:v>CY 23</c:v>
                </c:pt>
                <c:pt idx="23">
                  <c:v>CY 24</c:v>
                </c:pt>
                <c:pt idx="24">
                  <c:v>CY 25</c:v>
                </c:pt>
                <c:pt idx="25">
                  <c:v>CY 26</c:v>
                </c:pt>
                <c:pt idx="26">
                  <c:v>CY 27</c:v>
                </c:pt>
                <c:pt idx="27">
                  <c:v>CY 28</c:v>
                </c:pt>
                <c:pt idx="28">
                  <c:v>CY 29</c:v>
                </c:pt>
                <c:pt idx="29">
                  <c:v>CY 30</c:v>
                </c:pt>
                <c:pt idx="30">
                  <c:v>CY 31</c:v>
                </c:pt>
                <c:pt idx="31">
                  <c:v>CY 32</c:v>
                </c:pt>
                <c:pt idx="32">
                  <c:v>CY 33</c:v>
                </c:pt>
                <c:pt idx="33">
                  <c:v>CY 34</c:v>
                </c:pt>
                <c:pt idx="34">
                  <c:v>CY 35</c:v>
                </c:pt>
                <c:pt idx="35">
                  <c:v>CY 36</c:v>
                </c:pt>
                <c:pt idx="36">
                  <c:v>CY 37</c:v>
                </c:pt>
                <c:pt idx="37">
                  <c:v>CY 38</c:v>
                </c:pt>
                <c:pt idx="38">
                  <c:v>CY 39</c:v>
                </c:pt>
                <c:pt idx="39">
                  <c:v>CY 40</c:v>
                </c:pt>
                <c:pt idx="40">
                  <c:v>CY 41</c:v>
                </c:pt>
                <c:pt idx="41">
                  <c:v>CY 42</c:v>
                </c:pt>
                <c:pt idx="42">
                  <c:v>CY 43</c:v>
                </c:pt>
                <c:pt idx="43">
                  <c:v>CY 44</c:v>
                </c:pt>
                <c:pt idx="44">
                  <c:v>CY 45</c:v>
                </c:pt>
                <c:pt idx="45">
                  <c:v>CY 46</c:v>
                </c:pt>
                <c:pt idx="46">
                  <c:v>CY 47</c:v>
                </c:pt>
                <c:pt idx="47">
                  <c:v>CY 48</c:v>
                </c:pt>
                <c:pt idx="48">
                  <c:v>CY 49</c:v>
                </c:pt>
                <c:pt idx="49">
                  <c:v>CY 50</c:v>
                </c:pt>
                <c:pt idx="50">
                  <c:v>CY 51</c:v>
                </c:pt>
                <c:pt idx="51">
                  <c:v>CY 52</c:v>
                </c:pt>
              </c:strCache>
            </c:strRef>
          </c:cat>
          <c:val>
            <c:numRef>
              <c:f>'Mindshare KPI'!$F$6:$F$57</c:f>
              <c:numCache>
                <c:formatCode>General</c:formatCode>
                <c:ptCount val="52"/>
                <c:pt idx="0">
                  <c:v>4.0</c:v>
                </c:pt>
                <c:pt idx="1">
                  <c:v>4.0</c:v>
                </c:pt>
                <c:pt idx="2">
                  <c:v>18.0</c:v>
                </c:pt>
                <c:pt idx="3">
                  <c:v>18.0</c:v>
                </c:pt>
                <c:pt idx="4">
                  <c:v>18.0</c:v>
                </c:pt>
                <c:pt idx="5">
                  <c:v>22.0</c:v>
                </c:pt>
                <c:pt idx="6">
                  <c:v>4.0</c:v>
                </c:pt>
                <c:pt idx="7">
                  <c:v>4.0</c:v>
                </c:pt>
                <c:pt idx="8">
                  <c:v>4.0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5.0</c:v>
                </c:pt>
                <c:pt idx="18">
                  <c:v>43.5</c:v>
                </c:pt>
                <c:pt idx="19">
                  <c:v>43.5</c:v>
                </c:pt>
                <c:pt idx="20">
                  <c:v>43.5</c:v>
                </c:pt>
                <c:pt idx="21">
                  <c:v>38.5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15.0</c:v>
                </c:pt>
                <c:pt idx="28">
                  <c:v>15.0</c:v>
                </c:pt>
                <c:pt idx="29">
                  <c:v>15.0</c:v>
                </c:pt>
                <c:pt idx="30">
                  <c:v>16.0</c:v>
                </c:pt>
                <c:pt idx="31">
                  <c:v>1.0</c:v>
                </c:pt>
                <c:pt idx="32">
                  <c:v>1.0</c:v>
                </c:pt>
                <c:pt idx="33">
                  <c:v>2.0</c:v>
                </c:pt>
                <c:pt idx="34">
                  <c:v>3.0</c:v>
                </c:pt>
                <c:pt idx="35">
                  <c:v>3.0</c:v>
                </c:pt>
                <c:pt idx="36">
                  <c:v>3.0</c:v>
                </c:pt>
                <c:pt idx="37">
                  <c:v>3.0</c:v>
                </c:pt>
                <c:pt idx="38">
                  <c:v>2.0</c:v>
                </c:pt>
                <c:pt idx="39">
                  <c:v>32.0</c:v>
                </c:pt>
                <c:pt idx="40">
                  <c:v>72.0</c:v>
                </c:pt>
                <c:pt idx="41">
                  <c:v>71.0</c:v>
                </c:pt>
                <c:pt idx="42">
                  <c:v>70.0</c:v>
                </c:pt>
                <c:pt idx="43">
                  <c:v>44.0</c:v>
                </c:pt>
                <c:pt idx="44">
                  <c:v>24.0</c:v>
                </c:pt>
                <c:pt idx="45">
                  <c:v>25.0</c:v>
                </c:pt>
                <c:pt idx="46">
                  <c:v>68.0</c:v>
                </c:pt>
                <c:pt idx="47">
                  <c:v>68.0</c:v>
                </c:pt>
                <c:pt idx="48">
                  <c:v>68.0</c:v>
                </c:pt>
                <c:pt idx="49">
                  <c:v>68.0</c:v>
                </c:pt>
                <c:pt idx="50">
                  <c:v>108.0</c:v>
                </c:pt>
                <c:pt idx="51">
                  <c:v>66.0</c:v>
                </c:pt>
              </c:numCache>
            </c:numRef>
          </c:val>
          <c:smooth val="0"/>
        </c:ser>
        <c:ser>
          <c:idx val="2"/>
          <c:order val="2"/>
          <c:tx>
            <c:v>Public KPI CY12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'Mindshare KPI'!$J$6:$J$57</c:f>
              <c:numCache>
                <c:formatCode>_(* #,##0.00_);_(* \(#,##0.00\);_(* "-"??_);_(@_)</c:formatCode>
                <c:ptCount val="52"/>
                <c:pt idx="0">
                  <c:v>79.0</c:v>
                </c:pt>
                <c:pt idx="1">
                  <c:v>131.0</c:v>
                </c:pt>
                <c:pt idx="2">
                  <c:v>130.0</c:v>
                </c:pt>
                <c:pt idx="3">
                  <c:v>127.0</c:v>
                </c:pt>
                <c:pt idx="4">
                  <c:v>104.0</c:v>
                </c:pt>
                <c:pt idx="5">
                  <c:v>73.0</c:v>
                </c:pt>
                <c:pt idx="6">
                  <c:v>80.0</c:v>
                </c:pt>
                <c:pt idx="7">
                  <c:v>90.0</c:v>
                </c:pt>
                <c:pt idx="8">
                  <c:v>100.0</c:v>
                </c:pt>
                <c:pt idx="9">
                  <c:v>120.0</c:v>
                </c:pt>
                <c:pt idx="10">
                  <c:v>111.0</c:v>
                </c:pt>
                <c:pt idx="11">
                  <c:v>92.0</c:v>
                </c:pt>
                <c:pt idx="12">
                  <c:v>93.0</c:v>
                </c:pt>
                <c:pt idx="13">
                  <c:v>75.0</c:v>
                </c:pt>
                <c:pt idx="14">
                  <c:v>76.0</c:v>
                </c:pt>
                <c:pt idx="15">
                  <c:v>73.0</c:v>
                </c:pt>
                <c:pt idx="16">
                  <c:v>73.0</c:v>
                </c:pt>
                <c:pt idx="17">
                  <c:v>81.0</c:v>
                </c:pt>
                <c:pt idx="18">
                  <c:v>90.0</c:v>
                </c:pt>
                <c:pt idx="19">
                  <c:v>113.0</c:v>
                </c:pt>
                <c:pt idx="20">
                  <c:v>146.0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Sales&amp;Cust KPI CY12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'Mindshare KPI'!$K$6:$K$57</c:f>
              <c:numCache>
                <c:formatCode>_(* #,##0.00_);_(* \(#,##0.00\);_(* "-"??_);_(@_)</c:formatCode>
                <c:ptCount val="52"/>
                <c:pt idx="0">
                  <c:v>38.0</c:v>
                </c:pt>
                <c:pt idx="1">
                  <c:v>22.0</c:v>
                </c:pt>
                <c:pt idx="2">
                  <c:v>39.0</c:v>
                </c:pt>
                <c:pt idx="3">
                  <c:v>42.0</c:v>
                </c:pt>
                <c:pt idx="4">
                  <c:v>43.0</c:v>
                </c:pt>
                <c:pt idx="5">
                  <c:v>44.0</c:v>
                </c:pt>
                <c:pt idx="6">
                  <c:v>24.0</c:v>
                </c:pt>
                <c:pt idx="7">
                  <c:v>20.0</c:v>
                </c:pt>
                <c:pt idx="8">
                  <c:v>18.0</c:v>
                </c:pt>
                <c:pt idx="9">
                  <c:v>16.0</c:v>
                </c:pt>
                <c:pt idx="10">
                  <c:v>1.0</c:v>
                </c:pt>
                <c:pt idx="11">
                  <c:v>36.0</c:v>
                </c:pt>
                <c:pt idx="12">
                  <c:v>40.0</c:v>
                </c:pt>
                <c:pt idx="13">
                  <c:v>45.0</c:v>
                </c:pt>
                <c:pt idx="14">
                  <c:v>55.0</c:v>
                </c:pt>
                <c:pt idx="15">
                  <c:v>33.0</c:v>
                </c:pt>
                <c:pt idx="16">
                  <c:v>82.0</c:v>
                </c:pt>
                <c:pt idx="17">
                  <c:v>106.0</c:v>
                </c:pt>
                <c:pt idx="18">
                  <c:v>137.0</c:v>
                </c:pt>
                <c:pt idx="19">
                  <c:v>143.0</c:v>
                </c:pt>
                <c:pt idx="20">
                  <c:v>118.0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26200"/>
        <c:axId val="2076320600"/>
      </c:lineChart>
      <c:catAx>
        <c:axId val="207632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Week</a:t>
                </a:r>
              </a:p>
            </c:rich>
          </c:tx>
          <c:layout>
            <c:manualLayout>
              <c:xMode val="edge"/>
              <c:yMode val="edge"/>
              <c:x val="0.45373169262933"/>
              <c:y val="0.954954954954955"/>
            </c:manualLayout>
          </c:layout>
          <c:overlay val="0"/>
        </c:title>
        <c:numFmt formatCode="d\-mmm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6320600"/>
        <c:crosses val="autoZero"/>
        <c:auto val="1"/>
        <c:lblAlgn val="ctr"/>
        <c:lblOffset val="100"/>
        <c:tickLblSkip val="7"/>
        <c:tickMarkSkip val="1"/>
        <c:noMultiLvlLbl val="1"/>
      </c:catAx>
      <c:valAx>
        <c:axId val="2076320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KPI Value</a:t>
                </a:r>
              </a:p>
            </c:rich>
          </c:tx>
          <c:layout>
            <c:manualLayout>
              <c:xMode val="edge"/>
              <c:yMode val="edge"/>
              <c:x val="0.0218799922736931"/>
              <c:y val="0.494205150031922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b="1" i="0" baseline="0">
                <a:solidFill>
                  <a:schemeClr val="tx1"/>
                </a:solidFill>
              </a:defRPr>
            </a:pPr>
            <a:endParaRPr lang="en-US"/>
          </a:p>
        </c:txPr>
        <c:crossAx val="2076326200"/>
        <c:crossesAt val="40600.0"/>
        <c:crossBetween val="between"/>
      </c:valAx>
    </c:plotArea>
    <c:legend>
      <c:legendPos val="r"/>
      <c:layout>
        <c:manualLayout>
          <c:xMode val="edge"/>
          <c:yMode val="edge"/>
          <c:x val="0.669259183511152"/>
          <c:y val="0.0363413019318531"/>
          <c:w val="0.311052709320426"/>
          <c:h val="0.15414910973966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" l="0.700000000000001" r="0.700000000000001" t="0.750000000000009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JDSU.com Mobility Site Analytics (Top 50</a:t>
            </a:r>
            <a:r>
              <a:rPr lang="en-US" sz="1400" baseline="0"/>
              <a:t> By Page  Views)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Content Metrics'!$B$2</c:f>
              <c:strCache>
                <c:ptCount val="1"/>
                <c:pt idx="0">
                  <c:v>JDSU.com Pageviews</c:v>
                </c:pt>
              </c:strCache>
            </c:strRef>
          </c:tx>
          <c:cat>
            <c:numRef>
              <c:f>'Other Content Metrics'!$A$3:$A$13</c:f>
              <c:numCache>
                <c:formatCode>m/d/yy</c:formatCode>
                <c:ptCount val="11"/>
                <c:pt idx="0">
                  <c:v>40887.0</c:v>
                </c:pt>
                <c:pt idx="1">
                  <c:v>40908.0</c:v>
                </c:pt>
                <c:pt idx="2">
                  <c:v>40922.0</c:v>
                </c:pt>
                <c:pt idx="3">
                  <c:v>40936.0</c:v>
                </c:pt>
                <c:pt idx="4">
                  <c:v>40950.0</c:v>
                </c:pt>
                <c:pt idx="5">
                  <c:v>40964.0</c:v>
                </c:pt>
                <c:pt idx="6">
                  <c:v>40978.0</c:v>
                </c:pt>
                <c:pt idx="7">
                  <c:v>40992.0</c:v>
                </c:pt>
                <c:pt idx="8">
                  <c:v>41006.0</c:v>
                </c:pt>
                <c:pt idx="9">
                  <c:v>41020.0</c:v>
                </c:pt>
                <c:pt idx="10">
                  <c:v>41034.0</c:v>
                </c:pt>
              </c:numCache>
            </c:numRef>
          </c:cat>
          <c:val>
            <c:numRef>
              <c:f>'Other Content Metrics'!$B$3:$B$13</c:f>
              <c:numCache>
                <c:formatCode>_(* #,##0_);_(* \(#,##0\);_(* "-"??_);_(@_)</c:formatCode>
                <c:ptCount val="11"/>
                <c:pt idx="0">
                  <c:v>6382.0</c:v>
                </c:pt>
                <c:pt idx="1">
                  <c:v>5289.0</c:v>
                </c:pt>
                <c:pt idx="2" formatCode="General">
                  <c:v>3755.0</c:v>
                </c:pt>
                <c:pt idx="3" formatCode="General">
                  <c:v>3132.0</c:v>
                </c:pt>
                <c:pt idx="4" formatCode="General">
                  <c:v>2949.0</c:v>
                </c:pt>
                <c:pt idx="5" formatCode="General">
                  <c:v>2910.0</c:v>
                </c:pt>
                <c:pt idx="6" formatCode="General">
                  <c:v>3131.0</c:v>
                </c:pt>
                <c:pt idx="7" formatCode="General">
                  <c:v>2940.0</c:v>
                </c:pt>
                <c:pt idx="8" formatCode="General">
                  <c:v>3356.0</c:v>
                </c:pt>
                <c:pt idx="9" formatCode="General">
                  <c:v>2836.0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'Other Content Metrics'!$C$2</c:f>
              <c:strCache>
                <c:ptCount val="1"/>
                <c:pt idx="0">
                  <c:v>JDSU.com Entrances</c:v>
                </c:pt>
              </c:strCache>
            </c:strRef>
          </c:tx>
          <c:cat>
            <c:numRef>
              <c:f>'Other Content Metrics'!$A$3:$A$13</c:f>
              <c:numCache>
                <c:formatCode>m/d/yy</c:formatCode>
                <c:ptCount val="11"/>
                <c:pt idx="0">
                  <c:v>40887.0</c:v>
                </c:pt>
                <c:pt idx="1">
                  <c:v>40908.0</c:v>
                </c:pt>
                <c:pt idx="2">
                  <c:v>40922.0</c:v>
                </c:pt>
                <c:pt idx="3">
                  <c:v>40936.0</c:v>
                </c:pt>
                <c:pt idx="4">
                  <c:v>40950.0</c:v>
                </c:pt>
                <c:pt idx="5">
                  <c:v>40964.0</c:v>
                </c:pt>
                <c:pt idx="6">
                  <c:v>40978.0</c:v>
                </c:pt>
                <c:pt idx="7">
                  <c:v>40992.0</c:v>
                </c:pt>
                <c:pt idx="8">
                  <c:v>41006.0</c:v>
                </c:pt>
                <c:pt idx="9">
                  <c:v>41020.0</c:v>
                </c:pt>
                <c:pt idx="10">
                  <c:v>41034.0</c:v>
                </c:pt>
              </c:numCache>
            </c:numRef>
          </c:cat>
          <c:val>
            <c:numRef>
              <c:f>'Other Content Metrics'!$C$3:$C$13</c:f>
              <c:numCache>
                <c:formatCode>_(* #,##0_);_(* \(#,##0\);_(* "-"??_);_(@_)</c:formatCode>
                <c:ptCount val="11"/>
                <c:pt idx="0">
                  <c:v>1022.0</c:v>
                </c:pt>
                <c:pt idx="1">
                  <c:v>874.0</c:v>
                </c:pt>
                <c:pt idx="2" formatCode="General">
                  <c:v>431.0</c:v>
                </c:pt>
                <c:pt idx="3" formatCode="General">
                  <c:v>529.0</c:v>
                </c:pt>
                <c:pt idx="4" formatCode="General">
                  <c:v>534.0</c:v>
                </c:pt>
                <c:pt idx="5" formatCode="General">
                  <c:v>603.0</c:v>
                </c:pt>
                <c:pt idx="6" formatCode="General">
                  <c:v>588.0</c:v>
                </c:pt>
                <c:pt idx="7" formatCode="General">
                  <c:v>596.0</c:v>
                </c:pt>
                <c:pt idx="8" formatCode="General">
                  <c:v>820.0</c:v>
                </c:pt>
                <c:pt idx="9" formatCode="General">
                  <c:v>798.0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'Other Content Metrics'!$D$2</c:f>
              <c:strCache>
                <c:ptCount val="1"/>
                <c:pt idx="0">
                  <c:v>JDSU.com Bounces</c:v>
                </c:pt>
              </c:strCache>
            </c:strRef>
          </c:tx>
          <c:cat>
            <c:numRef>
              <c:f>'Other Content Metrics'!$A$3:$A$13</c:f>
              <c:numCache>
                <c:formatCode>m/d/yy</c:formatCode>
                <c:ptCount val="11"/>
                <c:pt idx="0">
                  <c:v>40887.0</c:v>
                </c:pt>
                <c:pt idx="1">
                  <c:v>40908.0</c:v>
                </c:pt>
                <c:pt idx="2">
                  <c:v>40922.0</c:v>
                </c:pt>
                <c:pt idx="3">
                  <c:v>40936.0</c:v>
                </c:pt>
                <c:pt idx="4">
                  <c:v>40950.0</c:v>
                </c:pt>
                <c:pt idx="5">
                  <c:v>40964.0</c:v>
                </c:pt>
                <c:pt idx="6">
                  <c:v>40978.0</c:v>
                </c:pt>
                <c:pt idx="7">
                  <c:v>40992.0</c:v>
                </c:pt>
                <c:pt idx="8">
                  <c:v>41006.0</c:v>
                </c:pt>
                <c:pt idx="9">
                  <c:v>41020.0</c:v>
                </c:pt>
                <c:pt idx="10">
                  <c:v>41034.0</c:v>
                </c:pt>
              </c:numCache>
            </c:numRef>
          </c:cat>
          <c:val>
            <c:numRef>
              <c:f>'Other Content Metrics'!$D$3:$D$13</c:f>
              <c:numCache>
                <c:formatCode>_(* #,##0_);_(* \(#,##0\);_(* "-"??_);_(@_)</c:formatCode>
                <c:ptCount val="11"/>
                <c:pt idx="0">
                  <c:v>527.0</c:v>
                </c:pt>
                <c:pt idx="1">
                  <c:v>446.0</c:v>
                </c:pt>
                <c:pt idx="2" formatCode="General">
                  <c:v>201.0</c:v>
                </c:pt>
                <c:pt idx="3" formatCode="General">
                  <c:v>226.0</c:v>
                </c:pt>
                <c:pt idx="4" formatCode="General">
                  <c:v>269.0</c:v>
                </c:pt>
                <c:pt idx="5" formatCode="General">
                  <c:v>284.0</c:v>
                </c:pt>
                <c:pt idx="6" formatCode="General">
                  <c:v>299.0</c:v>
                </c:pt>
                <c:pt idx="7" formatCode="General">
                  <c:v>339.0</c:v>
                </c:pt>
                <c:pt idx="8" formatCode="General">
                  <c:v>386.0</c:v>
                </c:pt>
                <c:pt idx="9" formatCode="General">
                  <c:v>262.0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81256"/>
        <c:axId val="2076275560"/>
      </c:lineChart>
      <c:catAx>
        <c:axId val="207628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  <a:r>
                  <a:rPr lang="en-US" baseline="0"/>
                  <a:t> Ending Date</a:t>
                </a:r>
                <a:endParaRPr lang="en-US"/>
              </a:p>
            </c:rich>
          </c:tx>
          <c:layout/>
          <c:overlay val="0"/>
        </c:title>
        <c:numFmt formatCode="m/d/yy" sourceLinked="1"/>
        <c:majorTickMark val="out"/>
        <c:minorTickMark val="none"/>
        <c:tickLblPos val="nextTo"/>
        <c:crossAx val="2076275560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762755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076281256"/>
        <c:crossesAt val="1.0"/>
        <c:crossBetween val="between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/>
              <a:t>OneStop</a:t>
            </a:r>
            <a:r>
              <a:rPr lang="en-US" baseline="0"/>
              <a:t> Mobility Site Analytics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Content Metrics'!$F$2</c:f>
              <c:strCache>
                <c:ptCount val="1"/>
                <c:pt idx="0">
                  <c:v>OneStop Pageviews</c:v>
                </c:pt>
              </c:strCache>
            </c:strRef>
          </c:tx>
          <c:cat>
            <c:numRef>
              <c:f>'Other Content Metrics'!$A$3:$A$13</c:f>
              <c:numCache>
                <c:formatCode>m/d/yy</c:formatCode>
                <c:ptCount val="11"/>
                <c:pt idx="0">
                  <c:v>40887.0</c:v>
                </c:pt>
                <c:pt idx="1">
                  <c:v>40908.0</c:v>
                </c:pt>
                <c:pt idx="2">
                  <c:v>40922.0</c:v>
                </c:pt>
                <c:pt idx="3">
                  <c:v>40936.0</c:v>
                </c:pt>
                <c:pt idx="4">
                  <c:v>40950.0</c:v>
                </c:pt>
                <c:pt idx="5">
                  <c:v>40964.0</c:v>
                </c:pt>
                <c:pt idx="6">
                  <c:v>40978.0</c:v>
                </c:pt>
                <c:pt idx="7">
                  <c:v>40992.0</c:v>
                </c:pt>
                <c:pt idx="8">
                  <c:v>41006.0</c:v>
                </c:pt>
                <c:pt idx="9">
                  <c:v>41020.0</c:v>
                </c:pt>
                <c:pt idx="10">
                  <c:v>41034.0</c:v>
                </c:pt>
              </c:numCache>
            </c:numRef>
          </c:cat>
          <c:val>
            <c:numRef>
              <c:f>'Other Content Metrics'!$F$3:$F$13</c:f>
              <c:numCache>
                <c:formatCode>General</c:formatCode>
                <c:ptCount val="11"/>
                <c:pt idx="0" formatCode="_(* #,##0_);_(* \(#,##0\);_(* &quot;-&quot;??_);_(@_)">
                  <c:v>146.0</c:v>
                </c:pt>
                <c:pt idx="1">
                  <c:v>209.0</c:v>
                </c:pt>
                <c:pt idx="2">
                  <c:v>498.0</c:v>
                </c:pt>
                <c:pt idx="3">
                  <c:v>819.0</c:v>
                </c:pt>
                <c:pt idx="4">
                  <c:v>919.0</c:v>
                </c:pt>
                <c:pt idx="5">
                  <c:v>774.0</c:v>
                </c:pt>
                <c:pt idx="6">
                  <c:v>821.0</c:v>
                </c:pt>
                <c:pt idx="7">
                  <c:v>818.0</c:v>
                </c:pt>
                <c:pt idx="8">
                  <c:v>734.0</c:v>
                </c:pt>
                <c:pt idx="9">
                  <c:v>1010.0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'Other Content Metrics'!$G$2</c:f>
              <c:strCache>
                <c:ptCount val="1"/>
                <c:pt idx="0">
                  <c:v>OneStop Entrances</c:v>
                </c:pt>
              </c:strCache>
            </c:strRef>
          </c:tx>
          <c:cat>
            <c:numRef>
              <c:f>'Other Content Metrics'!$A$3:$A$13</c:f>
              <c:numCache>
                <c:formatCode>m/d/yy</c:formatCode>
                <c:ptCount val="11"/>
                <c:pt idx="0">
                  <c:v>40887.0</c:v>
                </c:pt>
                <c:pt idx="1">
                  <c:v>40908.0</c:v>
                </c:pt>
                <c:pt idx="2">
                  <c:v>40922.0</c:v>
                </c:pt>
                <c:pt idx="3">
                  <c:v>40936.0</c:v>
                </c:pt>
                <c:pt idx="4">
                  <c:v>40950.0</c:v>
                </c:pt>
                <c:pt idx="5">
                  <c:v>40964.0</c:v>
                </c:pt>
                <c:pt idx="6">
                  <c:v>40978.0</c:v>
                </c:pt>
                <c:pt idx="7">
                  <c:v>40992.0</c:v>
                </c:pt>
                <c:pt idx="8">
                  <c:v>41006.0</c:v>
                </c:pt>
                <c:pt idx="9">
                  <c:v>41020.0</c:v>
                </c:pt>
                <c:pt idx="10">
                  <c:v>41034.0</c:v>
                </c:pt>
              </c:numCache>
            </c:numRef>
          </c:cat>
          <c:val>
            <c:numRef>
              <c:f>'Other Content Metrics'!$G$3:$G$13</c:f>
              <c:numCache>
                <c:formatCode>General</c:formatCode>
                <c:ptCount val="11"/>
                <c:pt idx="0" formatCode="_(* #,##0_);_(* \(#,##0\);_(* &quot;-&quot;??_);_(@_)">
                  <c:v>5.0</c:v>
                </c:pt>
                <c:pt idx="1">
                  <c:v>6.0</c:v>
                </c:pt>
                <c:pt idx="2">
                  <c:v>29.0</c:v>
                </c:pt>
                <c:pt idx="3">
                  <c:v>50.0</c:v>
                </c:pt>
                <c:pt idx="4">
                  <c:v>134.0</c:v>
                </c:pt>
                <c:pt idx="5">
                  <c:v>58.0</c:v>
                </c:pt>
                <c:pt idx="6">
                  <c:v>68.0</c:v>
                </c:pt>
                <c:pt idx="7">
                  <c:v>58.0</c:v>
                </c:pt>
                <c:pt idx="8">
                  <c:v>74.0</c:v>
                </c:pt>
                <c:pt idx="9">
                  <c:v>58.0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'Other Content Metrics'!$H$2</c:f>
              <c:strCache>
                <c:ptCount val="1"/>
                <c:pt idx="0">
                  <c:v>OneStop Bounces</c:v>
                </c:pt>
              </c:strCache>
            </c:strRef>
          </c:tx>
          <c:cat>
            <c:numRef>
              <c:f>'Other Content Metrics'!$A$3:$A$13</c:f>
              <c:numCache>
                <c:formatCode>m/d/yy</c:formatCode>
                <c:ptCount val="11"/>
                <c:pt idx="0">
                  <c:v>40887.0</c:v>
                </c:pt>
                <c:pt idx="1">
                  <c:v>40908.0</c:v>
                </c:pt>
                <c:pt idx="2">
                  <c:v>40922.0</c:v>
                </c:pt>
                <c:pt idx="3">
                  <c:v>40936.0</c:v>
                </c:pt>
                <c:pt idx="4">
                  <c:v>40950.0</c:v>
                </c:pt>
                <c:pt idx="5">
                  <c:v>40964.0</c:v>
                </c:pt>
                <c:pt idx="6">
                  <c:v>40978.0</c:v>
                </c:pt>
                <c:pt idx="7">
                  <c:v>40992.0</c:v>
                </c:pt>
                <c:pt idx="8">
                  <c:v>41006.0</c:v>
                </c:pt>
                <c:pt idx="9">
                  <c:v>41020.0</c:v>
                </c:pt>
                <c:pt idx="10">
                  <c:v>41034.0</c:v>
                </c:pt>
              </c:numCache>
            </c:numRef>
          </c:cat>
          <c:val>
            <c:numRef>
              <c:f>'Other Content Metrics'!$H$3:$H$13</c:f>
              <c:numCache>
                <c:formatCode>General</c:formatCode>
                <c:ptCount val="11"/>
                <c:pt idx="0" formatCode="_(* #,##0_);_(* \(#,##0\);_(* &quot;-&quot;??_);_(@_)">
                  <c:v>1.0</c:v>
                </c:pt>
                <c:pt idx="1">
                  <c:v>3.0</c:v>
                </c:pt>
                <c:pt idx="2">
                  <c:v>6.0</c:v>
                </c:pt>
                <c:pt idx="3">
                  <c:v>107.0</c:v>
                </c:pt>
                <c:pt idx="4">
                  <c:v>65.0</c:v>
                </c:pt>
                <c:pt idx="5">
                  <c:v>24.0</c:v>
                </c:pt>
                <c:pt idx="6">
                  <c:v>31.0</c:v>
                </c:pt>
                <c:pt idx="7">
                  <c:v>20.0</c:v>
                </c:pt>
                <c:pt idx="8">
                  <c:v>32.0</c:v>
                </c:pt>
                <c:pt idx="9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25256"/>
        <c:axId val="2076219544"/>
      </c:lineChart>
      <c:catAx>
        <c:axId val="207622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  <a:r>
                  <a:rPr lang="en-US" baseline="0"/>
                  <a:t> Ending Date</a:t>
                </a:r>
                <a:endParaRPr lang="en-US"/>
              </a:p>
            </c:rich>
          </c:tx>
          <c:layout/>
          <c:overlay val="0"/>
        </c:title>
        <c:numFmt formatCode="m/d/yy" sourceLinked="1"/>
        <c:majorTickMark val="out"/>
        <c:minorTickMark val="none"/>
        <c:tickLblPos val="nextTo"/>
        <c:crossAx val="2076219544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20762195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076225256"/>
        <c:crossesAt val="1.0"/>
        <c:crossBetween val="between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Mobility Segment Bookings Performance</a:t>
            </a:r>
            <a:r>
              <a:rPr lang="en-US" sz="1200" baseline="0"/>
              <a:t> - North America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5748685921099"/>
          <c:y val="0.196282527881041"/>
          <c:w val="0.568725686044027"/>
          <c:h val="0.637067587741123"/>
        </c:manualLayout>
      </c:layout>
      <c:barChart>
        <c:barDir val="col"/>
        <c:grouping val="stacked"/>
        <c:varyColors val="0"/>
        <c:ser>
          <c:idx val="3"/>
          <c:order val="0"/>
          <c:tx>
            <c:v>NA 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'Bookings&amp;FC'!$C$77:$N$77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'Bookings&amp;FC'!$C$84:$N$84</c:f>
              <c:numCache>
                <c:formatCode>[$-10409]"$"#,##0;\("$"#,##0\)</c:formatCode>
                <c:ptCount val="12"/>
                <c:pt idx="0">
                  <c:v>1328.69853915</c:v>
                </c:pt>
                <c:pt idx="1">
                  <c:v>2219.86744968</c:v>
                </c:pt>
                <c:pt idx="2">
                  <c:v>4548.691365849998</c:v>
                </c:pt>
                <c:pt idx="3">
                  <c:v>1915.83306762</c:v>
                </c:pt>
                <c:pt idx="4">
                  <c:v>1797.56646289</c:v>
                </c:pt>
                <c:pt idx="5">
                  <c:v>3955.0</c:v>
                </c:pt>
                <c:pt idx="6">
                  <c:v>4245.0</c:v>
                </c:pt>
                <c:pt idx="7">
                  <c:v>1848.0</c:v>
                </c:pt>
                <c:pt idx="8">
                  <c:v>7359.0</c:v>
                </c:pt>
                <c:pt idx="9">
                  <c:v>1465.0</c:v>
                </c:pt>
                <c:pt idx="10">
                  <c:v>913.0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192744"/>
        <c:axId val="2076189688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'Bookings&amp;FC'!$C$85:$N$85</c:f>
              <c:numCache>
                <c:formatCode>[$-10409]"$"#,##0;\("$"#,##0\)</c:formatCode>
                <c:ptCount val="12"/>
                <c:pt idx="0">
                  <c:v>3198.3161371</c:v>
                </c:pt>
                <c:pt idx="1">
                  <c:v>3367.4064614</c:v>
                </c:pt>
                <c:pt idx="2">
                  <c:v>5621.1407859</c:v>
                </c:pt>
                <c:pt idx="3">
                  <c:v>4846.5306566</c:v>
                </c:pt>
                <c:pt idx="4">
                  <c:v>4333.6895283</c:v>
                </c:pt>
                <c:pt idx="5">
                  <c:v>4524.5899483</c:v>
                </c:pt>
                <c:pt idx="6">
                  <c:v>3859.5366684</c:v>
                </c:pt>
                <c:pt idx="7">
                  <c:v>5221.0271742</c:v>
                </c:pt>
                <c:pt idx="8">
                  <c:v>9199.922458999997</c:v>
                </c:pt>
                <c:pt idx="9">
                  <c:v>8674.998318699998</c:v>
                </c:pt>
                <c:pt idx="10">
                  <c:v>9494.177907400001</c:v>
                </c:pt>
                <c:pt idx="11">
                  <c:v>12297.3012044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92744"/>
        <c:axId val="2076189688"/>
      </c:lineChart>
      <c:dateAx>
        <c:axId val="2076192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6189688"/>
        <c:crosses val="autoZero"/>
        <c:auto val="1"/>
        <c:lblOffset val="100"/>
        <c:baseTimeUnit val="months"/>
      </c:dateAx>
      <c:valAx>
        <c:axId val="2076189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6192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698263086552"/>
          <c:y val="0.499320024588005"/>
          <c:w val="0.236421145511542"/>
          <c:h val="0.14931534115856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Mobility Segment Bookings Performance - EMEA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EMEA Bookings</c:v>
          </c:tx>
          <c:spPr>
            <a:solidFill>
              <a:srgbClr val="FFFF00"/>
            </a:solidFill>
          </c:spPr>
          <c:invertIfNegative val="0"/>
          <c:cat>
            <c:numRef>
              <c:f>'Bookings&amp;FC'!$C$77:$N$77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'Bookings&amp;FC'!$C$80:$N$80</c:f>
              <c:numCache>
                <c:formatCode>[$-10409]"$"#,##0;\("$"#,##0\)</c:formatCode>
                <c:ptCount val="12"/>
                <c:pt idx="0">
                  <c:v>513.47205662</c:v>
                </c:pt>
                <c:pt idx="1">
                  <c:v>595.0634968100001</c:v>
                </c:pt>
                <c:pt idx="2">
                  <c:v>1002.3537496</c:v>
                </c:pt>
                <c:pt idx="3">
                  <c:v>953.15585293</c:v>
                </c:pt>
                <c:pt idx="4">
                  <c:v>500.62033948</c:v>
                </c:pt>
                <c:pt idx="5">
                  <c:v>2485.0</c:v>
                </c:pt>
                <c:pt idx="6">
                  <c:v>717.0</c:v>
                </c:pt>
                <c:pt idx="7">
                  <c:v>197.0</c:v>
                </c:pt>
                <c:pt idx="8">
                  <c:v>5500.0</c:v>
                </c:pt>
                <c:pt idx="9">
                  <c:v>4287.0</c:v>
                </c:pt>
                <c:pt idx="10">
                  <c:v>1945.0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572168"/>
        <c:axId val="2077575176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'Bookings&amp;FC'!$C$81:$N$81</c:f>
              <c:numCache>
                <c:formatCode>[$-10409]"$"#,##0;\("$"#,##0\)</c:formatCode>
                <c:ptCount val="12"/>
                <c:pt idx="0">
                  <c:v>1654.595195095398</c:v>
                </c:pt>
                <c:pt idx="1">
                  <c:v>1527.011431014023</c:v>
                </c:pt>
                <c:pt idx="2">
                  <c:v>2464.582849803413</c:v>
                </c:pt>
                <c:pt idx="3">
                  <c:v>1267.497702355824</c:v>
                </c:pt>
                <c:pt idx="4">
                  <c:v>1389.885238383147</c:v>
                </c:pt>
                <c:pt idx="5">
                  <c:v>1929.514214017168</c:v>
                </c:pt>
                <c:pt idx="6">
                  <c:v>1111.786163083376</c:v>
                </c:pt>
                <c:pt idx="7">
                  <c:v>1898.613638486654</c:v>
                </c:pt>
                <c:pt idx="8">
                  <c:v>1996.527939105697</c:v>
                </c:pt>
                <c:pt idx="9">
                  <c:v>2012.620732299676</c:v>
                </c:pt>
                <c:pt idx="10">
                  <c:v>2464.425407760188</c:v>
                </c:pt>
                <c:pt idx="11">
                  <c:v>2430.336371460548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572168"/>
        <c:axId val="2077575176"/>
      </c:lineChart>
      <c:dateAx>
        <c:axId val="2077572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575176"/>
        <c:crosses val="autoZero"/>
        <c:auto val="1"/>
        <c:lblOffset val="100"/>
        <c:baseTimeUnit val="months"/>
      </c:dateAx>
      <c:valAx>
        <c:axId val="2077575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572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Mobility Segment Bookings Performance - Latin America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LatAm Bookings</c:v>
          </c:tx>
          <c:spPr>
            <a:solidFill>
              <a:schemeClr val="accent2"/>
            </a:solidFill>
          </c:spPr>
          <c:invertIfNegative val="0"/>
          <c:val>
            <c:numRef>
              <c:f>'Bookings&amp;FC'!$C$82:$N$82</c:f>
              <c:numCache>
                <c:formatCode>[$-10409]"$"#,##0;\("$"#,##0\)</c:formatCode>
                <c:ptCount val="12"/>
                <c:pt idx="0">
                  <c:v>32.2862</c:v>
                </c:pt>
                <c:pt idx="1">
                  <c:v>42.47460010000003</c:v>
                </c:pt>
                <c:pt idx="2">
                  <c:v>57.10798999000001</c:v>
                </c:pt>
                <c:pt idx="3">
                  <c:v>46.16267001</c:v>
                </c:pt>
                <c:pt idx="4">
                  <c:v>87.83441</c:v>
                </c:pt>
                <c:pt idx="5">
                  <c:v>89.0</c:v>
                </c:pt>
                <c:pt idx="6">
                  <c:v>40.0</c:v>
                </c:pt>
                <c:pt idx="7">
                  <c:v>284.0</c:v>
                </c:pt>
                <c:pt idx="8">
                  <c:v>85.0</c:v>
                </c:pt>
                <c:pt idx="9">
                  <c:v>132.0</c:v>
                </c:pt>
                <c:pt idx="10">
                  <c:v>25.0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608456"/>
        <c:axId val="2077611496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'Bookings&amp;FC'!$C$77:$N$77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'Bookings&amp;FC'!$C$83:$N$83</c:f>
              <c:numCache>
                <c:formatCode>[$-10409]"$"#,##0;\("$"#,##0\)</c:formatCode>
                <c:ptCount val="12"/>
                <c:pt idx="0">
                  <c:v>232.2915</c:v>
                </c:pt>
                <c:pt idx="1">
                  <c:v>252.159</c:v>
                </c:pt>
                <c:pt idx="2">
                  <c:v>441.87</c:v>
                </c:pt>
                <c:pt idx="3">
                  <c:v>374.338</c:v>
                </c:pt>
                <c:pt idx="4">
                  <c:v>705.245</c:v>
                </c:pt>
                <c:pt idx="5">
                  <c:v>569.809</c:v>
                </c:pt>
                <c:pt idx="6">
                  <c:v>73.663</c:v>
                </c:pt>
                <c:pt idx="7">
                  <c:v>116.994</c:v>
                </c:pt>
                <c:pt idx="8">
                  <c:v>142.346</c:v>
                </c:pt>
                <c:pt idx="9">
                  <c:v>404.598</c:v>
                </c:pt>
                <c:pt idx="10">
                  <c:v>449.602</c:v>
                </c:pt>
                <c:pt idx="11">
                  <c:v>437.062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608456"/>
        <c:axId val="2077611496"/>
      </c:lineChart>
      <c:catAx>
        <c:axId val="2077608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611496"/>
        <c:crosses val="autoZero"/>
        <c:auto val="1"/>
        <c:lblAlgn val="ctr"/>
        <c:lblOffset val="100"/>
        <c:noMultiLvlLbl val="0"/>
      </c:catAx>
      <c:valAx>
        <c:axId val="2077611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608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Mobility Segment Bookings Performance - APAC (Combined)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APAC Bookings</c:v>
          </c:tx>
          <c:spPr>
            <a:solidFill>
              <a:srgbClr val="008000"/>
            </a:solidFill>
          </c:spPr>
          <c:invertIfNegative val="0"/>
          <c:cat>
            <c:numRef>
              <c:f>'Bookings&amp;FC'!$C$2:$N$2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'Bookings&amp;FC'!$C$78:$N$78</c:f>
              <c:numCache>
                <c:formatCode>[$-10409]"$"#,##0;\("$"#,##0\)</c:formatCode>
                <c:ptCount val="12"/>
                <c:pt idx="0">
                  <c:v>898.5763684668504</c:v>
                </c:pt>
                <c:pt idx="1">
                  <c:v>525.693717377933</c:v>
                </c:pt>
                <c:pt idx="2">
                  <c:v>2746.907794633953</c:v>
                </c:pt>
                <c:pt idx="3">
                  <c:v>578.6417717374265</c:v>
                </c:pt>
                <c:pt idx="4">
                  <c:v>537.9289677838972</c:v>
                </c:pt>
                <c:pt idx="5">
                  <c:v>1816.0</c:v>
                </c:pt>
                <c:pt idx="6">
                  <c:v>281.0</c:v>
                </c:pt>
                <c:pt idx="7">
                  <c:v>4477.0</c:v>
                </c:pt>
                <c:pt idx="8">
                  <c:v>8711.0</c:v>
                </c:pt>
                <c:pt idx="9">
                  <c:v>1097.0</c:v>
                </c:pt>
                <c:pt idx="10">
                  <c:v>373.0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646008"/>
        <c:axId val="2077649016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'Bookings&amp;FC'!$C$77:$N$77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'Bookings&amp;FC'!$C$79:$N$79</c:f>
              <c:numCache>
                <c:formatCode>[$-10409]"$"#,##0;\("$"#,##0\)</c:formatCode>
                <c:ptCount val="12"/>
                <c:pt idx="0">
                  <c:v>973.5453304</c:v>
                </c:pt>
                <c:pt idx="1">
                  <c:v>968.575304</c:v>
                </c:pt>
                <c:pt idx="2">
                  <c:v>1823.5299855</c:v>
                </c:pt>
                <c:pt idx="3">
                  <c:v>684.6936897</c:v>
                </c:pt>
                <c:pt idx="4">
                  <c:v>1170.716309</c:v>
                </c:pt>
                <c:pt idx="5">
                  <c:v>1372.0873941</c:v>
                </c:pt>
                <c:pt idx="6">
                  <c:v>1225.5864677</c:v>
                </c:pt>
                <c:pt idx="7">
                  <c:v>1294.0868298</c:v>
                </c:pt>
                <c:pt idx="8">
                  <c:v>2016.2306413</c:v>
                </c:pt>
                <c:pt idx="9">
                  <c:v>1382.8077598</c:v>
                </c:pt>
                <c:pt idx="10">
                  <c:v>1383.1477616</c:v>
                </c:pt>
                <c:pt idx="11">
                  <c:v>1818.2602036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646008"/>
        <c:axId val="2077649016"/>
      </c:lineChart>
      <c:dateAx>
        <c:axId val="2077646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649016"/>
        <c:crosses val="autoZero"/>
        <c:auto val="1"/>
        <c:lblOffset val="100"/>
        <c:baseTimeUnit val="months"/>
      </c:dateAx>
      <c:valAx>
        <c:axId val="2077649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646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DRIVE TEST Bookings Performance</a:t>
            </a:r>
            <a:r>
              <a:rPr lang="en-US" sz="1200" baseline="0"/>
              <a:t> - North America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5748685921099"/>
          <c:y val="0.196282527881041"/>
          <c:w val="0.568725686044027"/>
          <c:h val="0.637067587741123"/>
        </c:manualLayout>
      </c:layout>
      <c:barChart>
        <c:barDir val="col"/>
        <c:grouping val="stacked"/>
        <c:varyColors val="0"/>
        <c:ser>
          <c:idx val="3"/>
          <c:order val="0"/>
          <c:tx>
            <c:v>NA DT 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'Bookings&amp;FC'!$C$9:$N$9</c:f>
              <c:numCache>
                <c:formatCode>[$-10409]"$"#,##0;\("$"#,##0\)</c:formatCode>
                <c:ptCount val="12"/>
                <c:pt idx="0">
                  <c:v>563.8627399700001</c:v>
                </c:pt>
                <c:pt idx="1">
                  <c:v>561.3632099800001</c:v>
                </c:pt>
                <c:pt idx="2">
                  <c:v>2563.022215929999</c:v>
                </c:pt>
                <c:pt idx="3">
                  <c:v>1167.06596769</c:v>
                </c:pt>
                <c:pt idx="4">
                  <c:v>1080.46841891</c:v>
                </c:pt>
                <c:pt idx="5">
                  <c:v>2407.0</c:v>
                </c:pt>
                <c:pt idx="6">
                  <c:v>478.0</c:v>
                </c:pt>
                <c:pt idx="7">
                  <c:v>663.0</c:v>
                </c:pt>
                <c:pt idx="8">
                  <c:v>2564.0</c:v>
                </c:pt>
                <c:pt idx="9">
                  <c:v>292.0</c:v>
                </c:pt>
                <c:pt idx="10">
                  <c:v>271.0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683304"/>
        <c:axId val="2077686344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'Bookings&amp;FC'!$C$10:$N$10</c:f>
              <c:numCache>
                <c:formatCode>[$-10409]"$"#,##0;\("$"#,##0\)</c:formatCode>
                <c:ptCount val="12"/>
                <c:pt idx="0">
                  <c:v>960.0768190000001</c:v>
                </c:pt>
                <c:pt idx="1">
                  <c:v>1010.843846</c:v>
                </c:pt>
                <c:pt idx="2">
                  <c:v>1687.368651</c:v>
                </c:pt>
                <c:pt idx="3">
                  <c:v>1461.605174</c:v>
                </c:pt>
                <c:pt idx="4">
                  <c:v>1306.940587</c:v>
                </c:pt>
                <c:pt idx="5">
                  <c:v>1364.514387</c:v>
                </c:pt>
                <c:pt idx="6">
                  <c:v>1122.264076</c:v>
                </c:pt>
                <c:pt idx="7">
                  <c:v>1207.314638</c:v>
                </c:pt>
                <c:pt idx="8">
                  <c:v>2096.69051</c:v>
                </c:pt>
                <c:pt idx="9">
                  <c:v>1353.029243</c:v>
                </c:pt>
                <c:pt idx="10">
                  <c:v>1286.228786</c:v>
                </c:pt>
                <c:pt idx="11">
                  <c:v>1822.549116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683304"/>
        <c:axId val="2077686344"/>
      </c:lineChart>
      <c:dateAx>
        <c:axId val="2077683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686344"/>
        <c:crosses val="autoZero"/>
        <c:auto val="1"/>
        <c:lblOffset val="100"/>
        <c:baseTimeUnit val="months"/>
      </c:dateAx>
      <c:valAx>
        <c:axId val="2077686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683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698263086552"/>
          <c:y val="0.499320024588005"/>
          <c:w val="0.236421145511542"/>
          <c:h val="0.20879489506190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FY12 Drive Test Bookings Performance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'Bookings&amp;FC'!$C$2:$N$2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'Bookings&amp;FC'!$C$11:$N$11</c:f>
              <c:numCache>
                <c:formatCode>[$-10409]"$"#,##0;\("$"#,##0\)</c:formatCode>
                <c:ptCount val="12"/>
                <c:pt idx="0">
                  <c:v>723.2832216320844</c:v>
                </c:pt>
                <c:pt idx="1">
                  <c:v>1023.104321082463</c:v>
                </c:pt>
                <c:pt idx="2">
                  <c:v>2797.268874935217</c:v>
                </c:pt>
                <c:pt idx="3">
                  <c:v>1197.290243037427</c:v>
                </c:pt>
                <c:pt idx="4">
                  <c:v>1441.721746630954</c:v>
                </c:pt>
                <c:pt idx="5">
                  <c:v>3357.0</c:v>
                </c:pt>
                <c:pt idx="6">
                  <c:v>606.0</c:v>
                </c:pt>
                <c:pt idx="7">
                  <c:v>1169.0</c:v>
                </c:pt>
                <c:pt idx="8">
                  <c:v>3230.0</c:v>
                </c:pt>
                <c:pt idx="9">
                  <c:v>529.0</c:v>
                </c:pt>
                <c:pt idx="10">
                  <c:v>615.0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898376"/>
        <c:axId val="2076901384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'Bookings&amp;FC'!$C$13:$N$13</c:f>
              <c:numCache>
                <c:formatCode>[$-10409]"$"#,##0;\("$"#,##0\)</c:formatCode>
                <c:ptCount val="12"/>
                <c:pt idx="0">
                  <c:v>1611.053842430374</c:v>
                </c:pt>
                <c:pt idx="1">
                  <c:v>1684.80525503097</c:v>
                </c:pt>
                <c:pt idx="2">
                  <c:v>2544.367657108482</c:v>
                </c:pt>
                <c:pt idx="3">
                  <c:v>2247.207512641605</c:v>
                </c:pt>
                <c:pt idx="4">
                  <c:v>2224.578237904109</c:v>
                </c:pt>
                <c:pt idx="5">
                  <c:v>2342.543360372869</c:v>
                </c:pt>
                <c:pt idx="6">
                  <c:v>2104.61016655403</c:v>
                </c:pt>
                <c:pt idx="7">
                  <c:v>2472.769520522049</c:v>
                </c:pt>
                <c:pt idx="8">
                  <c:v>3678.05843283152</c:v>
                </c:pt>
                <c:pt idx="9">
                  <c:v>2317.95266070255</c:v>
                </c:pt>
                <c:pt idx="10">
                  <c:v>2437.811397959674</c:v>
                </c:pt>
                <c:pt idx="11">
                  <c:v>3065.488281758392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898376"/>
        <c:axId val="2076901384"/>
      </c:lineChart>
      <c:dateAx>
        <c:axId val="2076898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6901384"/>
        <c:crosses val="autoZero"/>
        <c:auto val="1"/>
        <c:lblOffset val="100"/>
        <c:baseTimeUnit val="months"/>
      </c:dateAx>
      <c:valAx>
        <c:axId val="2076901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($10K)</a:t>
                </a:r>
                <a:endParaRPr lang="en-US"/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6898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DRIVE TEST Bookings Performance - EMEA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5332896321749"/>
          <c:y val="0.143283582089552"/>
          <c:w val="0.571285128584007"/>
          <c:h val="0.808208955223881"/>
        </c:manualLayout>
      </c:layout>
      <c:barChart>
        <c:barDir val="col"/>
        <c:grouping val="stacked"/>
        <c:varyColors val="0"/>
        <c:ser>
          <c:idx val="1"/>
          <c:order val="0"/>
          <c:tx>
            <c:v>EMEA DT Bookings</c:v>
          </c:tx>
          <c:spPr>
            <a:solidFill>
              <a:srgbClr val="FFFF00"/>
            </a:solidFill>
          </c:spPr>
          <c:invertIfNegative val="0"/>
          <c:cat>
            <c:numRef>
              <c:f>'Bookings&amp;FC'!$C$2:$N$2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'Bookings&amp;FC'!$C$5:$N$5</c:f>
              <c:numCache>
                <c:formatCode>[$-10409]"$"#,##0;\("$"#,##0\)</c:formatCode>
                <c:ptCount val="12"/>
                <c:pt idx="0">
                  <c:v>31.3855614</c:v>
                </c:pt>
                <c:pt idx="1">
                  <c:v>85.15208525</c:v>
                </c:pt>
                <c:pt idx="2">
                  <c:v>-111.68850002</c:v>
                </c:pt>
                <c:pt idx="3">
                  <c:v>-0.9212664</c:v>
                </c:pt>
                <c:pt idx="4">
                  <c:v>99.5</c:v>
                </c:pt>
                <c:pt idx="5">
                  <c:v>722.0</c:v>
                </c:pt>
                <c:pt idx="6">
                  <c:v>23.0</c:v>
                </c:pt>
                <c:pt idx="7">
                  <c:v>57.0</c:v>
                </c:pt>
                <c:pt idx="8">
                  <c:v>94.0</c:v>
                </c:pt>
                <c:pt idx="9">
                  <c:v>177.0</c:v>
                </c:pt>
                <c:pt idx="10">
                  <c:v>90.0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721112"/>
        <c:axId val="2077724152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'Bookings&amp;FC'!$C$2:$N$2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'Bookings&amp;FC'!$C$6:$N$6</c:f>
              <c:numCache>
                <c:formatCode>[$-10409]"$"#,##0;\("$"#,##0\)</c:formatCode>
                <c:ptCount val="12"/>
                <c:pt idx="0">
                  <c:v>299.4487674303736</c:v>
                </c:pt>
                <c:pt idx="1">
                  <c:v>276.3588490309704</c:v>
                </c:pt>
                <c:pt idx="2">
                  <c:v>446.040911108482</c:v>
                </c:pt>
                <c:pt idx="3">
                  <c:v>417.4049056416052</c:v>
                </c:pt>
                <c:pt idx="4">
                  <c:v>457.7096409041085</c:v>
                </c:pt>
                <c:pt idx="5">
                  <c:v>635.4174243728692</c:v>
                </c:pt>
                <c:pt idx="6">
                  <c:v>458.6892375540303</c:v>
                </c:pt>
                <c:pt idx="7">
                  <c:v>783.3099605220491</c:v>
                </c:pt>
                <c:pt idx="8">
                  <c:v>823.7067658315212</c:v>
                </c:pt>
                <c:pt idx="9">
                  <c:v>514.61579570255</c:v>
                </c:pt>
                <c:pt idx="10">
                  <c:v>630.1399879596748</c:v>
                </c:pt>
                <c:pt idx="11">
                  <c:v>621.423161758392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721112"/>
        <c:axId val="2077724152"/>
      </c:lineChart>
      <c:dateAx>
        <c:axId val="2077721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724152"/>
        <c:crosses val="autoZero"/>
        <c:auto val="1"/>
        <c:lblOffset val="100"/>
        <c:baseTimeUnit val="months"/>
      </c:dateAx>
      <c:valAx>
        <c:axId val="2077724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721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DRIVE TEST Bookings Performance - Latin America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5861747358856"/>
          <c:y val="0.20952380952381"/>
          <c:w val="0.537379354241543"/>
          <c:h val="0.738888888888889"/>
        </c:manualLayout>
      </c:layout>
      <c:barChart>
        <c:barDir val="col"/>
        <c:grouping val="stacked"/>
        <c:varyColors val="0"/>
        <c:ser>
          <c:idx val="2"/>
          <c:order val="0"/>
          <c:tx>
            <c:v>LatAm DT Bookings</c:v>
          </c:tx>
          <c:spPr>
            <a:solidFill>
              <a:schemeClr val="accent2"/>
            </a:solidFill>
          </c:spPr>
          <c:invertIfNegative val="0"/>
          <c:cat>
            <c:numRef>
              <c:f>'Bookings&amp;FC'!$C$2:$N$2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'Bookings&amp;FC'!$C$7:$N$7</c:f>
              <c:numCache>
                <c:formatCode>[$-10409]"$"#,##0;\("$"#,##0\)</c:formatCode>
                <c:ptCount val="12"/>
                <c:pt idx="0">
                  <c:v>10.023</c:v>
                </c:pt>
                <c:pt idx="1">
                  <c:v>0.0</c:v>
                </c:pt>
                <c:pt idx="2">
                  <c:v>20.07549999</c:v>
                </c:pt>
                <c:pt idx="3">
                  <c:v>4.30950001</c:v>
                </c:pt>
                <c:pt idx="4">
                  <c:v>27.5268</c:v>
                </c:pt>
                <c:pt idx="5">
                  <c:v>2.0</c:v>
                </c:pt>
                <c:pt idx="6">
                  <c:v>0.0</c:v>
                </c:pt>
                <c:pt idx="7">
                  <c:v>289.0</c:v>
                </c:pt>
                <c:pt idx="8">
                  <c:v>34.0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759000"/>
        <c:axId val="2077762040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'Bookings&amp;FC'!$C$77:$N$77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'Bookings&amp;FC'!$C$8:$N$8</c:f>
              <c:numCache>
                <c:formatCode>[$-10409]"$"#,##0;\("$"#,##0\)</c:formatCode>
                <c:ptCount val="12"/>
                <c:pt idx="0">
                  <c:v>45.669</c:v>
                </c:pt>
                <c:pt idx="1">
                  <c:v>93.27</c:v>
                </c:pt>
                <c:pt idx="2">
                  <c:v>-161.933</c:v>
                </c:pt>
                <c:pt idx="3">
                  <c:v>140.21</c:v>
                </c:pt>
                <c:pt idx="4">
                  <c:v>70.091</c:v>
                </c:pt>
                <c:pt idx="5">
                  <c:v>-114.3</c:v>
                </c:pt>
                <c:pt idx="6">
                  <c:v>73.663</c:v>
                </c:pt>
                <c:pt idx="7">
                  <c:v>6.994</c:v>
                </c:pt>
                <c:pt idx="8">
                  <c:v>17.346</c:v>
                </c:pt>
                <c:pt idx="9">
                  <c:v>-8.271000000000001</c:v>
                </c:pt>
                <c:pt idx="10">
                  <c:v>62.734</c:v>
                </c:pt>
                <c:pt idx="11">
                  <c:v>18.538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759000"/>
        <c:axId val="2077762040"/>
      </c:lineChart>
      <c:dateAx>
        <c:axId val="2077759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762040"/>
        <c:crosses val="autoZero"/>
        <c:auto val="1"/>
        <c:lblOffset val="100"/>
        <c:baseTimeUnit val="months"/>
      </c:dateAx>
      <c:valAx>
        <c:axId val="2077762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759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7718735992776"/>
          <c:y val="0.217528121484814"/>
          <c:w val="0.329445450829604"/>
          <c:h val="0.15938820147481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DRIVE TEST Bookings Performance - APAC (Combined)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APAC DT Bookings</c:v>
          </c:tx>
          <c:spPr>
            <a:solidFill>
              <a:srgbClr val="008000"/>
            </a:solidFill>
          </c:spPr>
          <c:invertIfNegative val="0"/>
          <c:cat>
            <c:numRef>
              <c:f>'Bookings&amp;FC'!$C$2:$N$2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'Bookings&amp;FC'!$C$3:$N$3</c:f>
              <c:numCache>
                <c:formatCode>[$-10409]"$"#,##0;\("$"#,##0\)</c:formatCode>
                <c:ptCount val="12"/>
                <c:pt idx="0">
                  <c:v>118.0119202620843</c:v>
                </c:pt>
                <c:pt idx="1">
                  <c:v>376.5890258524627</c:v>
                </c:pt>
                <c:pt idx="2">
                  <c:v>325.859659035218</c:v>
                </c:pt>
                <c:pt idx="3">
                  <c:v>26.83604173742652</c:v>
                </c:pt>
                <c:pt idx="4">
                  <c:v>234.2265277209546</c:v>
                </c:pt>
                <c:pt idx="5">
                  <c:v>226.0</c:v>
                </c:pt>
                <c:pt idx="6">
                  <c:v>105.0</c:v>
                </c:pt>
                <c:pt idx="7">
                  <c:v>160.0</c:v>
                </c:pt>
                <c:pt idx="8">
                  <c:v>538.0</c:v>
                </c:pt>
                <c:pt idx="9">
                  <c:v>60.0</c:v>
                </c:pt>
                <c:pt idx="10">
                  <c:v>254.0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795224"/>
        <c:axId val="2077798232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'Bookings&amp;FC'!$C$2:$N$2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'Bookings&amp;FC'!$C$4:$N$4</c:f>
              <c:numCache>
                <c:formatCode>[$-10409]"$"#,##0;\("$"#,##0\)</c:formatCode>
                <c:ptCount val="12"/>
                <c:pt idx="0">
                  <c:v>305.859256</c:v>
                </c:pt>
                <c:pt idx="1">
                  <c:v>304.33256</c:v>
                </c:pt>
                <c:pt idx="2">
                  <c:v>572.891095</c:v>
                </c:pt>
                <c:pt idx="3">
                  <c:v>227.987433</c:v>
                </c:pt>
                <c:pt idx="4">
                  <c:v>389.8370100000001</c:v>
                </c:pt>
                <c:pt idx="5">
                  <c:v>456.911549</c:v>
                </c:pt>
                <c:pt idx="6">
                  <c:v>449.9938530000001</c:v>
                </c:pt>
                <c:pt idx="7">
                  <c:v>475.150922</c:v>
                </c:pt>
                <c:pt idx="8">
                  <c:v>740.3151569999999</c:v>
                </c:pt>
                <c:pt idx="9">
                  <c:v>458.578622</c:v>
                </c:pt>
                <c:pt idx="10">
                  <c:v>458.708624</c:v>
                </c:pt>
                <c:pt idx="11">
                  <c:v>602.978004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795224"/>
        <c:axId val="2077798232"/>
      </c:lineChart>
      <c:dateAx>
        <c:axId val="2077795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798232"/>
        <c:crosses val="autoZero"/>
        <c:auto val="1"/>
        <c:lblOffset val="100"/>
        <c:baseTimeUnit val="months"/>
      </c:dateAx>
      <c:valAx>
        <c:axId val="2077798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795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PROTOCOL TEST Bookings Performance</a:t>
            </a:r>
            <a:r>
              <a:rPr lang="en-US" sz="1200" baseline="0"/>
              <a:t> - North America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5748685921099"/>
          <c:y val="0.196282527881041"/>
          <c:w val="0.568725686044027"/>
          <c:h val="0.637067587741123"/>
        </c:manualLayout>
      </c:layout>
      <c:barChart>
        <c:barDir val="col"/>
        <c:grouping val="stacked"/>
        <c:varyColors val="0"/>
        <c:ser>
          <c:idx val="3"/>
          <c:order val="0"/>
          <c:tx>
            <c:v>NA NPT 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'Bookings&amp;FC'!$C$17:$N$17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'Bookings&amp;FC'!$C$24:$N$24</c:f>
              <c:numCache>
                <c:formatCode>[$-10409]"$"#,##0;\("$"#,##0\)</c:formatCode>
                <c:ptCount val="12"/>
                <c:pt idx="0">
                  <c:v>489.04179918</c:v>
                </c:pt>
                <c:pt idx="1">
                  <c:v>191.8371897</c:v>
                </c:pt>
                <c:pt idx="2">
                  <c:v>990.84375992</c:v>
                </c:pt>
                <c:pt idx="3">
                  <c:v>150.99227996</c:v>
                </c:pt>
                <c:pt idx="4">
                  <c:v>353.73486956</c:v>
                </c:pt>
                <c:pt idx="5">
                  <c:v>124.0</c:v>
                </c:pt>
                <c:pt idx="6">
                  <c:v>-6.0</c:v>
                </c:pt>
                <c:pt idx="7">
                  <c:v>0.0</c:v>
                </c:pt>
                <c:pt idx="8">
                  <c:v>1092.0</c:v>
                </c:pt>
                <c:pt idx="9">
                  <c:v>120.0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832392"/>
        <c:axId val="2077835432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'Bookings&amp;FC'!$C$25:$N$25</c:f>
              <c:numCache>
                <c:formatCode>[$-10409]"$"#,##0;\("$"#,##0\)</c:formatCode>
                <c:ptCount val="12"/>
                <c:pt idx="0">
                  <c:v>571.7793181</c:v>
                </c:pt>
                <c:pt idx="1">
                  <c:v>602.0126154</c:v>
                </c:pt>
                <c:pt idx="2">
                  <c:v>1004.9221349</c:v>
                </c:pt>
                <c:pt idx="3">
                  <c:v>870.2754826</c:v>
                </c:pt>
                <c:pt idx="4">
                  <c:v>778.1889412999998</c:v>
                </c:pt>
                <c:pt idx="5">
                  <c:v>812.4655612999999</c:v>
                </c:pt>
                <c:pt idx="6">
                  <c:v>668.5325924</c:v>
                </c:pt>
                <c:pt idx="7">
                  <c:v>719.1925361999999</c:v>
                </c:pt>
                <c:pt idx="8">
                  <c:v>1249.001949</c:v>
                </c:pt>
                <c:pt idx="9">
                  <c:v>805.7890757</c:v>
                </c:pt>
                <c:pt idx="10">
                  <c:v>765.9991213999999</c:v>
                </c:pt>
                <c:pt idx="11">
                  <c:v>1085.4120884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832392"/>
        <c:axId val="2077835432"/>
      </c:lineChart>
      <c:dateAx>
        <c:axId val="2077832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835432"/>
        <c:crosses val="autoZero"/>
        <c:auto val="1"/>
        <c:lblOffset val="100"/>
        <c:baseTimeUnit val="months"/>
      </c:dateAx>
      <c:valAx>
        <c:axId val="2077835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832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698263086552"/>
          <c:y val="0.499320024588005"/>
          <c:w val="0.236421145511542"/>
          <c:h val="0.23109972777566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PROTOCOL TEST Bookings Performance - EMEA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5332896321749"/>
          <c:y val="0.197014925373134"/>
          <c:w val="0.509387759351806"/>
          <c:h val="0.637272299917734"/>
        </c:manualLayout>
      </c:layout>
      <c:barChart>
        <c:barDir val="col"/>
        <c:grouping val="stacked"/>
        <c:varyColors val="0"/>
        <c:ser>
          <c:idx val="1"/>
          <c:order val="0"/>
          <c:tx>
            <c:v>EMEA NPT Bookings</c:v>
          </c:tx>
          <c:spPr>
            <a:solidFill>
              <a:srgbClr val="FFFF00"/>
            </a:solidFill>
          </c:spPr>
          <c:invertIfNegative val="0"/>
          <c:cat>
            <c:numRef>
              <c:f>'Bookings&amp;FC'!$C$17:$N$17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'Bookings&amp;FC'!$C$20:$N$20</c:f>
              <c:numCache>
                <c:formatCode>[$-10409]"$"#,##0;\("$"#,##0\)</c:formatCode>
                <c:ptCount val="12"/>
                <c:pt idx="0">
                  <c:v>404.56261045</c:v>
                </c:pt>
                <c:pt idx="1">
                  <c:v>345.94517608</c:v>
                </c:pt>
                <c:pt idx="2">
                  <c:v>868.9065378700001</c:v>
                </c:pt>
                <c:pt idx="3">
                  <c:v>560.52368932</c:v>
                </c:pt>
                <c:pt idx="4">
                  <c:v>108.11254548</c:v>
                </c:pt>
                <c:pt idx="5">
                  <c:v>1547.0</c:v>
                </c:pt>
                <c:pt idx="6">
                  <c:v>206.0</c:v>
                </c:pt>
                <c:pt idx="7">
                  <c:v>76.0</c:v>
                </c:pt>
                <c:pt idx="8">
                  <c:v>2159.0</c:v>
                </c:pt>
                <c:pt idx="9">
                  <c:v>54.0</c:v>
                </c:pt>
                <c:pt idx="10">
                  <c:v>801.0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870296"/>
        <c:axId val="2077873336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'Bookings&amp;FC'!$C$21:$N$21</c:f>
              <c:numCache>
                <c:formatCode>[$-10409]"$"#,##0;\("$"#,##0\)</c:formatCode>
                <c:ptCount val="12"/>
                <c:pt idx="0">
                  <c:v>634.326668529777</c:v>
                </c:pt>
                <c:pt idx="1">
                  <c:v>585.4142761216554</c:v>
                </c:pt>
                <c:pt idx="2">
                  <c:v>944.8536503615989</c:v>
                </c:pt>
                <c:pt idx="3">
                  <c:v>700.8428449248509</c:v>
                </c:pt>
                <c:pt idx="4">
                  <c:v>768.51397593998</c:v>
                </c:pt>
                <c:pt idx="5">
                  <c:v>1066.893766644132</c:v>
                </c:pt>
                <c:pt idx="6">
                  <c:v>520.5151414224805</c:v>
                </c:pt>
                <c:pt idx="7">
                  <c:v>888.8913954252453</c:v>
                </c:pt>
                <c:pt idx="8">
                  <c:v>934.732770736239</c:v>
                </c:pt>
                <c:pt idx="9">
                  <c:v>840.8309380461893</c:v>
                </c:pt>
                <c:pt idx="10">
                  <c:v>1029.585406372452</c:v>
                </c:pt>
                <c:pt idx="11">
                  <c:v>1015.343662922606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870296"/>
        <c:axId val="2077873336"/>
      </c:lineChart>
      <c:dateAx>
        <c:axId val="2077870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873336"/>
        <c:crosses val="autoZero"/>
        <c:auto val="1"/>
        <c:lblOffset val="100"/>
        <c:baseTimeUnit val="months"/>
      </c:dateAx>
      <c:valAx>
        <c:axId val="2077873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870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PROTOCOL TEST Bookings Performance - Latin America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0732358506908"/>
          <c:y val="0.20952380952381"/>
          <c:w val="0.524452338828925"/>
          <c:h val="0.697728721409824"/>
        </c:manualLayout>
      </c:layout>
      <c:barChart>
        <c:barDir val="col"/>
        <c:grouping val="stacked"/>
        <c:varyColors val="0"/>
        <c:ser>
          <c:idx val="2"/>
          <c:order val="0"/>
          <c:tx>
            <c:v>LatAm NPT Bookings</c:v>
          </c:tx>
          <c:spPr>
            <a:solidFill>
              <a:schemeClr val="accent2"/>
            </a:solidFill>
          </c:spPr>
          <c:invertIfNegative val="0"/>
          <c:cat>
            <c:numRef>
              <c:f>'Bookings&amp;FC'!$C$17:$N$17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'Bookings&amp;FC'!$C$22:$N$22</c:f>
              <c:numCache>
                <c:formatCode>[$-10409]"$"#,##0;\("$"#,##0\)</c:formatCode>
                <c:ptCount val="12"/>
                <c:pt idx="0">
                  <c:v>-4.54747350886464E-16</c:v>
                </c:pt>
                <c:pt idx="1">
                  <c:v>-2.127999899999992</c:v>
                </c:pt>
                <c:pt idx="2">
                  <c:v>0.0</c:v>
                </c:pt>
                <c:pt idx="3">
                  <c:v>28.75822</c:v>
                </c:pt>
                <c:pt idx="4">
                  <c:v>0.0</c:v>
                </c:pt>
                <c:pt idx="5">
                  <c:v>62.0</c:v>
                </c:pt>
                <c:pt idx="6">
                  <c:v>0.0</c:v>
                </c:pt>
                <c:pt idx="7">
                  <c:v>0.0</c:v>
                </c:pt>
                <c:pt idx="8">
                  <c:v>32.0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907032"/>
        <c:axId val="2077910056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'Bookings&amp;FC'!$C$23:$N$23</c:f>
              <c:numCache>
                <c:formatCode>[$-10409]"$"#,##0;\("$"#,##0\)</c:formatCode>
                <c:ptCount val="12"/>
                <c:pt idx="0">
                  <c:v>49.9995</c:v>
                </c:pt>
                <c:pt idx="1">
                  <c:v>11.0</c:v>
                </c:pt>
                <c:pt idx="2">
                  <c:v>350.0</c:v>
                </c:pt>
                <c:pt idx="3">
                  <c:v>25.0</c:v>
                </c:pt>
                <c:pt idx="4">
                  <c:v>225.0</c:v>
                </c:pt>
                <c:pt idx="5">
                  <c:v>295.0</c:v>
                </c:pt>
                <c:pt idx="6">
                  <c:v>0.0</c:v>
                </c:pt>
                <c:pt idx="7">
                  <c:v>60.0</c:v>
                </c:pt>
                <c:pt idx="8">
                  <c:v>74.0</c:v>
                </c:pt>
                <c:pt idx="9">
                  <c:v>250.0</c:v>
                </c:pt>
                <c:pt idx="10">
                  <c:v>222.0</c:v>
                </c:pt>
                <c:pt idx="11">
                  <c:v>250.0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907032"/>
        <c:axId val="2077910056"/>
      </c:lineChart>
      <c:dateAx>
        <c:axId val="2077907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910056"/>
        <c:crosses val="autoZero"/>
        <c:auto val="1"/>
        <c:lblOffset val="100"/>
        <c:baseTimeUnit val="months"/>
      </c:dateAx>
      <c:valAx>
        <c:axId val="2077910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907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PROTOCOL TEST Bookings Performance - APAC (Combined)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APAC NPT Bookings</c:v>
          </c:tx>
          <c:spPr>
            <a:solidFill>
              <a:srgbClr val="008000"/>
            </a:solidFill>
          </c:spPr>
          <c:invertIfNegative val="0"/>
          <c:cat>
            <c:numRef>
              <c:f>'Bookings&amp;FC'!$C$17:$N$17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'Bookings&amp;FC'!$C$18:$N$18</c:f>
              <c:numCache>
                <c:formatCode>[$-10409]"$"#,##0;\("$"#,##0\)</c:formatCode>
                <c:ptCount val="12"/>
                <c:pt idx="0">
                  <c:v>35.95836140476617</c:v>
                </c:pt>
                <c:pt idx="1">
                  <c:v>125.5856915254705</c:v>
                </c:pt>
                <c:pt idx="2">
                  <c:v>1876.153897698735</c:v>
                </c:pt>
                <c:pt idx="3">
                  <c:v>37.41244</c:v>
                </c:pt>
                <c:pt idx="4">
                  <c:v>158.2595200629426</c:v>
                </c:pt>
                <c:pt idx="5">
                  <c:v>902.0</c:v>
                </c:pt>
                <c:pt idx="6">
                  <c:v>57.0</c:v>
                </c:pt>
                <c:pt idx="7">
                  <c:v>4301.0</c:v>
                </c:pt>
                <c:pt idx="8">
                  <c:v>1465.0</c:v>
                </c:pt>
                <c:pt idx="9">
                  <c:v>246.0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944456"/>
        <c:axId val="2077947464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'Bookings&amp;FC'!$C$17:$N$17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'Bookings&amp;FC'!$C$19:$N$19</c:f>
              <c:numCache>
                <c:formatCode>[$-10409]"$"#,##0;\("$"#,##0\)</c:formatCode>
                <c:ptCount val="12"/>
                <c:pt idx="0">
                  <c:v>462.9860744000001</c:v>
                </c:pt>
                <c:pt idx="1">
                  <c:v>460.602744</c:v>
                </c:pt>
                <c:pt idx="2">
                  <c:v>867.1888905</c:v>
                </c:pt>
                <c:pt idx="3">
                  <c:v>331.2362567000001</c:v>
                </c:pt>
                <c:pt idx="4">
                  <c:v>566.339299</c:v>
                </c:pt>
                <c:pt idx="5">
                  <c:v>663.7458451</c:v>
                </c:pt>
                <c:pt idx="6">
                  <c:v>646.9826146999999</c:v>
                </c:pt>
                <c:pt idx="7">
                  <c:v>683.1459077999998</c:v>
                </c:pt>
                <c:pt idx="8">
                  <c:v>1064.3754843</c:v>
                </c:pt>
                <c:pt idx="9">
                  <c:v>688.0091378</c:v>
                </c:pt>
                <c:pt idx="10">
                  <c:v>688.1391376</c:v>
                </c:pt>
                <c:pt idx="11">
                  <c:v>904.6421996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944456"/>
        <c:axId val="2077947464"/>
      </c:lineChart>
      <c:dateAx>
        <c:axId val="2077944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947464"/>
        <c:crosses val="autoZero"/>
        <c:auto val="1"/>
        <c:lblOffset val="100"/>
        <c:baseTimeUnit val="months"/>
      </c:dateAx>
      <c:valAx>
        <c:axId val="2077947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944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GENCOMM Bookings Performance</a:t>
            </a:r>
            <a:r>
              <a:rPr lang="en-US" sz="1200" baseline="0"/>
              <a:t> - North America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748685921099"/>
          <c:y val="0.196282527881041"/>
          <c:w val="0.568725686044027"/>
          <c:h val="0.637067587741123"/>
        </c:manualLayout>
      </c:layout>
      <c:barChart>
        <c:barDir val="col"/>
        <c:grouping val="stacked"/>
        <c:varyColors val="0"/>
        <c:ser>
          <c:idx val="3"/>
          <c:order val="0"/>
          <c:tx>
            <c:v>NA GC 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'Bookings&amp;FC'!$C$39:$N$39</c:f>
              <c:numCache>
                <c:formatCode>[$-10409]"$"#,##0;\("$"#,##0\)</c:formatCode>
                <c:ptCount val="12"/>
                <c:pt idx="0">
                  <c:v>249.704</c:v>
                </c:pt>
                <c:pt idx="1">
                  <c:v>-134.7</c:v>
                </c:pt>
                <c:pt idx="2">
                  <c:v>133.143</c:v>
                </c:pt>
                <c:pt idx="3">
                  <c:v>146.32294346</c:v>
                </c:pt>
                <c:pt idx="4">
                  <c:v>310.099</c:v>
                </c:pt>
                <c:pt idx="5">
                  <c:v>347.0</c:v>
                </c:pt>
                <c:pt idx="6">
                  <c:v>116.0</c:v>
                </c:pt>
                <c:pt idx="7">
                  <c:v>789.0</c:v>
                </c:pt>
                <c:pt idx="8">
                  <c:v>1056.0</c:v>
                </c:pt>
                <c:pt idx="9">
                  <c:v>1197.0</c:v>
                </c:pt>
                <c:pt idx="10">
                  <c:v>472.0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982696"/>
        <c:axId val="2077985736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'Bookings&amp;FC'!$C$40:$N$40</c:f>
              <c:numCache>
                <c:formatCode>[$-10409]"$"#,##0;\("$"#,##0\)</c:formatCode>
                <c:ptCount val="12"/>
                <c:pt idx="0">
                  <c:v>167.7</c:v>
                </c:pt>
                <c:pt idx="1">
                  <c:v>176.56</c:v>
                </c:pt>
                <c:pt idx="2">
                  <c:v>294.74</c:v>
                </c:pt>
                <c:pt idx="3">
                  <c:v>317.57</c:v>
                </c:pt>
                <c:pt idx="4">
                  <c:v>283.96</c:v>
                </c:pt>
                <c:pt idx="5">
                  <c:v>296.47</c:v>
                </c:pt>
                <c:pt idx="6">
                  <c:v>189.91</c:v>
                </c:pt>
                <c:pt idx="7">
                  <c:v>204.3</c:v>
                </c:pt>
                <c:pt idx="8">
                  <c:v>354.8</c:v>
                </c:pt>
                <c:pt idx="9">
                  <c:v>273.83</c:v>
                </c:pt>
                <c:pt idx="10">
                  <c:v>260.31</c:v>
                </c:pt>
                <c:pt idx="11">
                  <c:v>368.86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982696"/>
        <c:axId val="2077985736"/>
      </c:lineChart>
      <c:dateAx>
        <c:axId val="2077982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7985736"/>
        <c:crosses val="autoZero"/>
        <c:auto val="1"/>
        <c:lblOffset val="100"/>
        <c:baseTimeUnit val="months"/>
      </c:dateAx>
      <c:valAx>
        <c:axId val="2077985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982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698263086552"/>
          <c:y val="0.395230805257149"/>
          <c:w val="0.236421145511542"/>
          <c:h val="0.21994731141878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GENCOMM Bookings Performance - EMEA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EMEA GC Bookings</c:v>
          </c:tx>
          <c:spPr>
            <a:solidFill>
              <a:srgbClr val="FFFF00"/>
            </a:solidFill>
          </c:spPr>
          <c:invertIfNegative val="0"/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'Bookings&amp;FC'!$C$35:$N$35</c:f>
              <c:numCache>
                <c:formatCode>[$-10409]"$"#,##0;\("$"#,##0\)</c:formatCode>
                <c:ptCount val="12"/>
                <c:pt idx="0">
                  <c:v>77.52388477</c:v>
                </c:pt>
                <c:pt idx="1">
                  <c:v>96.12823548</c:v>
                </c:pt>
                <c:pt idx="2">
                  <c:v>51.55740975000001</c:v>
                </c:pt>
                <c:pt idx="3">
                  <c:v>2.163144</c:v>
                </c:pt>
                <c:pt idx="4">
                  <c:v>0.0</c:v>
                </c:pt>
                <c:pt idx="5">
                  <c:v>10.0</c:v>
                </c:pt>
                <c:pt idx="6">
                  <c:v>66.0</c:v>
                </c:pt>
                <c:pt idx="7">
                  <c:v>14.0</c:v>
                </c:pt>
                <c:pt idx="8">
                  <c:v>32.0</c:v>
                </c:pt>
                <c:pt idx="9">
                  <c:v>32.0</c:v>
                </c:pt>
                <c:pt idx="10">
                  <c:v>71.0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017880"/>
        <c:axId val="2078020904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'Bookings&amp;FC'!$C$36:$N$36</c:f>
              <c:numCache>
                <c:formatCode>[$-10409]"$"#,##0;\("$"#,##0\)</c:formatCode>
                <c:ptCount val="12"/>
                <c:pt idx="0">
                  <c:v>19.48475911161003</c:v>
                </c:pt>
                <c:pt idx="1">
                  <c:v>17.9823058316804</c:v>
                </c:pt>
                <c:pt idx="2">
                  <c:v>29.02328829342589</c:v>
                </c:pt>
                <c:pt idx="3">
                  <c:v>21.52795189918036</c:v>
                </c:pt>
                <c:pt idx="4">
                  <c:v>23.60662169522488</c:v>
                </c:pt>
                <c:pt idx="5">
                  <c:v>32.77202279509543</c:v>
                </c:pt>
                <c:pt idx="6">
                  <c:v>15.9887840882305</c:v>
                </c:pt>
                <c:pt idx="7">
                  <c:v>27.30428275424668</c:v>
                </c:pt>
                <c:pt idx="8">
                  <c:v>28.71240289123173</c:v>
                </c:pt>
                <c:pt idx="9">
                  <c:v>25.82799855998018</c:v>
                </c:pt>
                <c:pt idx="10">
                  <c:v>31.6260132566307</c:v>
                </c:pt>
                <c:pt idx="11">
                  <c:v>31.18854632651369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17880"/>
        <c:axId val="2078020904"/>
      </c:lineChart>
      <c:dateAx>
        <c:axId val="2078017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8020904"/>
        <c:crosses val="autoZero"/>
        <c:auto val="1"/>
        <c:lblOffset val="100"/>
        <c:baseTimeUnit val="months"/>
      </c:dateAx>
      <c:valAx>
        <c:axId val="2078020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8017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GENCOMM Bookings Performance - Latin America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7758801796027"/>
          <c:y val="0.20952380952381"/>
          <c:w val="0.556630965652611"/>
          <c:h val="0.616675728033996"/>
        </c:manualLayout>
      </c:layout>
      <c:barChart>
        <c:barDir val="col"/>
        <c:grouping val="stacked"/>
        <c:varyColors val="0"/>
        <c:ser>
          <c:idx val="2"/>
          <c:order val="0"/>
          <c:tx>
            <c:v>LatAm GC Bookings</c:v>
          </c:tx>
          <c:spPr>
            <a:solidFill>
              <a:schemeClr val="accent2"/>
            </a:solidFill>
          </c:spPr>
          <c:invertIfNegative val="0"/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'Bookings&amp;FC'!$C$37:$N$37</c:f>
              <c:numCache>
                <c:formatCode>[$-10409]"$"#,##0;\("$"#,##0\)</c:formatCode>
                <c:ptCount val="12"/>
                <c:pt idx="0">
                  <c:v>22.2632</c:v>
                </c:pt>
                <c:pt idx="1">
                  <c:v>44.60260000000002</c:v>
                </c:pt>
                <c:pt idx="2">
                  <c:v>37.03249</c:v>
                </c:pt>
                <c:pt idx="3">
                  <c:v>13.09495</c:v>
                </c:pt>
                <c:pt idx="4">
                  <c:v>60.30761</c:v>
                </c:pt>
                <c:pt idx="5">
                  <c:v>25.0</c:v>
                </c:pt>
                <c:pt idx="6">
                  <c:v>40.0</c:v>
                </c:pt>
                <c:pt idx="7">
                  <c:v>-5.0</c:v>
                </c:pt>
                <c:pt idx="8">
                  <c:v>19.0</c:v>
                </c:pt>
                <c:pt idx="9">
                  <c:v>132.0</c:v>
                </c:pt>
                <c:pt idx="10">
                  <c:v>25.0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056184"/>
        <c:axId val="2078059224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'Bookings&amp;FC'!$C$38:$N$38</c:f>
              <c:numCache>
                <c:formatCode>[$-10409]"$"#,##0;\("$"#,##0\)</c:formatCode>
                <c:ptCount val="12"/>
                <c:pt idx="0">
                  <c:v>40.0</c:v>
                </c:pt>
                <c:pt idx="1">
                  <c:v>43.0</c:v>
                </c:pt>
                <c:pt idx="2">
                  <c:v>70.0</c:v>
                </c:pt>
                <c:pt idx="3">
                  <c:v>10.0</c:v>
                </c:pt>
                <c:pt idx="4">
                  <c:v>35.0</c:v>
                </c:pt>
                <c:pt idx="5">
                  <c:v>86.0</c:v>
                </c:pt>
                <c:pt idx="6">
                  <c:v>0.0</c:v>
                </c:pt>
                <c:pt idx="7">
                  <c:v>50.0</c:v>
                </c:pt>
                <c:pt idx="8">
                  <c:v>51.0</c:v>
                </c:pt>
                <c:pt idx="9">
                  <c:v>55.0</c:v>
                </c:pt>
                <c:pt idx="10">
                  <c:v>45.0</c:v>
                </c:pt>
                <c:pt idx="11">
                  <c:v>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56184"/>
        <c:axId val="2078059224"/>
      </c:lineChart>
      <c:dateAx>
        <c:axId val="2078056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8059224"/>
        <c:crosses val="autoZero"/>
        <c:auto val="1"/>
        <c:lblOffset val="100"/>
        <c:baseTimeUnit val="months"/>
      </c:dateAx>
      <c:valAx>
        <c:axId val="207805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8056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2897253990538"/>
          <c:y val="0.217528121484814"/>
          <c:w val="0.331281858906603"/>
          <c:h val="0.15938820147481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FY12 Protocol</a:t>
            </a:r>
            <a:r>
              <a:rPr lang="en-US" sz="1200" baseline="0"/>
              <a:t> Test Bookings Performance 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'Bookings&amp;FC'!$C$17:$N$17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'Bookings&amp;FC'!$C$26:$N$26</c:f>
              <c:numCache>
                <c:formatCode>[$-10409]"$"#,##0;\("$"#,##0\)</c:formatCode>
                <c:ptCount val="12"/>
                <c:pt idx="0">
                  <c:v>929.5627710347661</c:v>
                </c:pt>
                <c:pt idx="1">
                  <c:v>661.2400574054705</c:v>
                </c:pt>
                <c:pt idx="2">
                  <c:v>3735.904195488734</c:v>
                </c:pt>
                <c:pt idx="3">
                  <c:v>777.68662928</c:v>
                </c:pt>
                <c:pt idx="4">
                  <c:v>620.1069351029425</c:v>
                </c:pt>
                <c:pt idx="5">
                  <c:v>2635.0</c:v>
                </c:pt>
                <c:pt idx="6">
                  <c:v>257.0</c:v>
                </c:pt>
                <c:pt idx="7">
                  <c:v>4377.0</c:v>
                </c:pt>
                <c:pt idx="8">
                  <c:v>4748.0</c:v>
                </c:pt>
                <c:pt idx="9">
                  <c:v>420.0</c:v>
                </c:pt>
                <c:pt idx="10">
                  <c:v>801.0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6993304"/>
        <c:axId val="2076996312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'Bookings&amp;FC'!$C$28:$N$28</c:f>
              <c:numCache>
                <c:formatCode>[$-10409]"$"#,##0;\("$"#,##0\)</c:formatCode>
                <c:ptCount val="12"/>
                <c:pt idx="0">
                  <c:v>1719.091561029777</c:v>
                </c:pt>
                <c:pt idx="1">
                  <c:v>1659.029635521656</c:v>
                </c:pt>
                <c:pt idx="2">
                  <c:v>3166.964675761599</c:v>
                </c:pt>
                <c:pt idx="3">
                  <c:v>1927.354584224851</c:v>
                </c:pt>
                <c:pt idx="4">
                  <c:v>2338.04221623998</c:v>
                </c:pt>
                <c:pt idx="5">
                  <c:v>2838.105173044132</c:v>
                </c:pt>
                <c:pt idx="6">
                  <c:v>1836.03034852248</c:v>
                </c:pt>
                <c:pt idx="7">
                  <c:v>2351.229839425245</c:v>
                </c:pt>
                <c:pt idx="8">
                  <c:v>3322.110204036239</c:v>
                </c:pt>
                <c:pt idx="9">
                  <c:v>2584.62915154619</c:v>
                </c:pt>
                <c:pt idx="10">
                  <c:v>2705.723665372452</c:v>
                </c:pt>
                <c:pt idx="11">
                  <c:v>3255.397950922606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993304"/>
        <c:axId val="2076996312"/>
      </c:lineChart>
      <c:dateAx>
        <c:axId val="2076993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6996312"/>
        <c:crosses val="autoZero"/>
        <c:auto val="1"/>
        <c:lblOffset val="100"/>
        <c:baseTimeUnit val="months"/>
      </c:dateAx>
      <c:valAx>
        <c:axId val="2076996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 ($10K)</a:t>
                </a:r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6993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GENCOMM Bookings Performance - APAC (Combined)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APAC GC Bookings</c:v>
          </c:tx>
          <c:spPr>
            <a:solidFill>
              <a:srgbClr val="008000"/>
            </a:solidFill>
          </c:spPr>
          <c:invertIfNegative val="0"/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'Bookings&amp;FC'!$C$33:$N$33</c:f>
              <c:numCache>
                <c:formatCode>[$-10409]"$"#,##0;\("$"#,##0\)</c:formatCode>
                <c:ptCount val="12"/>
                <c:pt idx="0">
                  <c:v>161.95113</c:v>
                </c:pt>
                <c:pt idx="1">
                  <c:v>16.488</c:v>
                </c:pt>
                <c:pt idx="2">
                  <c:v>329.09124</c:v>
                </c:pt>
                <c:pt idx="3">
                  <c:v>0.000290000000006785</c:v>
                </c:pt>
                <c:pt idx="4">
                  <c:v>145.44292</c:v>
                </c:pt>
                <c:pt idx="5">
                  <c:v>222.0</c:v>
                </c:pt>
                <c:pt idx="6">
                  <c:v>119.0</c:v>
                </c:pt>
                <c:pt idx="7">
                  <c:v>16.0</c:v>
                </c:pt>
                <c:pt idx="8">
                  <c:v>689.0</c:v>
                </c:pt>
                <c:pt idx="9">
                  <c:v>6.0</c:v>
                </c:pt>
                <c:pt idx="10">
                  <c:v>11.0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092872"/>
        <c:axId val="2078095880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'Bookings&amp;FC'!$C$34:$N$34</c:f>
              <c:numCache>
                <c:formatCode>[$-10409]"$"#,##0;\("$"#,##0\)</c:formatCode>
                <c:ptCount val="12"/>
                <c:pt idx="0">
                  <c:v>62.35</c:v>
                </c:pt>
                <c:pt idx="1">
                  <c:v>62.02</c:v>
                </c:pt>
                <c:pt idx="2">
                  <c:v>116.82</c:v>
                </c:pt>
                <c:pt idx="3">
                  <c:v>64.69</c:v>
                </c:pt>
                <c:pt idx="4">
                  <c:v>110.63</c:v>
                </c:pt>
                <c:pt idx="5">
                  <c:v>129.64</c:v>
                </c:pt>
                <c:pt idx="6">
                  <c:v>72.18000000000001</c:v>
                </c:pt>
                <c:pt idx="7">
                  <c:v>76.21</c:v>
                </c:pt>
                <c:pt idx="8">
                  <c:v>118.72</c:v>
                </c:pt>
                <c:pt idx="9">
                  <c:v>91.38000000000001</c:v>
                </c:pt>
                <c:pt idx="10">
                  <c:v>91.41</c:v>
                </c:pt>
                <c:pt idx="11">
                  <c:v>120.18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92872"/>
        <c:axId val="2078095880"/>
      </c:lineChart>
      <c:dateAx>
        <c:axId val="2078092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8095880"/>
        <c:crosses val="autoZero"/>
        <c:auto val="1"/>
        <c:lblOffset val="100"/>
        <c:baseTimeUnit val="months"/>
      </c:dateAx>
      <c:valAx>
        <c:axId val="2078095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8092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MOBILE ASSURANCE Bookings Performance</a:t>
            </a:r>
            <a:r>
              <a:rPr lang="en-US" sz="1200" baseline="0"/>
              <a:t> - North America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5748685921099"/>
          <c:y val="0.196282527881041"/>
          <c:w val="0.568725686044027"/>
          <c:h val="0.637067587741123"/>
        </c:manualLayout>
      </c:layout>
      <c:barChart>
        <c:barDir val="col"/>
        <c:grouping val="stacked"/>
        <c:varyColors val="0"/>
        <c:ser>
          <c:idx val="3"/>
          <c:order val="0"/>
          <c:tx>
            <c:v>NA MA 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'Bookings&amp;FC'!$C$69:$N$69</c:f>
              <c:numCache>
                <c:formatCode>[$-10409]"$"#,##0;\("$"#,##0\)</c:formatCode>
                <c:ptCount val="12"/>
                <c:pt idx="0">
                  <c:v>26.09</c:v>
                </c:pt>
                <c:pt idx="1">
                  <c:v>1601.36705</c:v>
                </c:pt>
                <c:pt idx="2">
                  <c:v>861.68239</c:v>
                </c:pt>
                <c:pt idx="3">
                  <c:v>451.45187651</c:v>
                </c:pt>
                <c:pt idx="4">
                  <c:v>53.26417442</c:v>
                </c:pt>
                <c:pt idx="5">
                  <c:v>1077.0</c:v>
                </c:pt>
                <c:pt idx="6">
                  <c:v>3657.0</c:v>
                </c:pt>
                <c:pt idx="7">
                  <c:v>396.0</c:v>
                </c:pt>
                <c:pt idx="8">
                  <c:v>2647.0</c:v>
                </c:pt>
                <c:pt idx="9">
                  <c:v>-144.0</c:v>
                </c:pt>
                <c:pt idx="10">
                  <c:v>170.0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131064"/>
        <c:axId val="2078134104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'Bookings&amp;FC'!$C$70:$N$70</c:f>
              <c:numCache>
                <c:formatCode>[$-10409]"$"#,##0;\("$"#,##0\)</c:formatCode>
                <c:ptCount val="12"/>
                <c:pt idx="0">
                  <c:v>1498.76</c:v>
                </c:pt>
                <c:pt idx="1">
                  <c:v>1577.99</c:v>
                </c:pt>
                <c:pt idx="2">
                  <c:v>2634.11</c:v>
                </c:pt>
                <c:pt idx="3">
                  <c:v>2197.08</c:v>
                </c:pt>
                <c:pt idx="4">
                  <c:v>1964.6</c:v>
                </c:pt>
                <c:pt idx="5">
                  <c:v>2051.14</c:v>
                </c:pt>
                <c:pt idx="6">
                  <c:v>1837.83</c:v>
                </c:pt>
                <c:pt idx="7">
                  <c:v>2939.22</c:v>
                </c:pt>
                <c:pt idx="8">
                  <c:v>5499.429999999998</c:v>
                </c:pt>
                <c:pt idx="9">
                  <c:v>6242.349999999998</c:v>
                </c:pt>
                <c:pt idx="10">
                  <c:v>7131.64</c:v>
                </c:pt>
                <c:pt idx="11">
                  <c:v>9020.479999999998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131064"/>
        <c:axId val="2078134104"/>
      </c:lineChart>
      <c:dateAx>
        <c:axId val="2078131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8134104"/>
        <c:crosses val="autoZero"/>
        <c:auto val="1"/>
        <c:lblOffset val="100"/>
        <c:baseTimeUnit val="months"/>
      </c:dateAx>
      <c:valAx>
        <c:axId val="2078134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8131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698263086552"/>
          <c:y val="0.499320024588005"/>
          <c:w val="0.236421145511542"/>
          <c:h val="0.149315341158563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MOBILE ASSURANCE Bookings Performance - EMEA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5332896321749"/>
          <c:y val="0.197014925373134"/>
          <c:w val="0.4988042556136"/>
          <c:h val="0.639560759196145"/>
        </c:manualLayout>
      </c:layout>
      <c:barChart>
        <c:barDir val="col"/>
        <c:grouping val="stacked"/>
        <c:varyColors val="0"/>
        <c:ser>
          <c:idx val="1"/>
          <c:order val="0"/>
          <c:tx>
            <c:v>EMEA MA Bookings</c:v>
          </c:tx>
          <c:spPr>
            <a:solidFill>
              <a:srgbClr val="FFFF00"/>
            </a:solidFill>
          </c:spPr>
          <c:invertIfNegative val="0"/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'Bookings&amp;FC'!$C$65:$N$65</c:f>
              <c:numCache>
                <c:formatCode>[$-10409]"$"#,##0;\("$"#,##0\)</c:formatCode>
                <c:ptCount val="12"/>
                <c:pt idx="0">
                  <c:v>0.0</c:v>
                </c:pt>
                <c:pt idx="1">
                  <c:v>67.83800000000001</c:v>
                </c:pt>
                <c:pt idx="2">
                  <c:v>193.578302</c:v>
                </c:pt>
                <c:pt idx="3">
                  <c:v>391.39028601</c:v>
                </c:pt>
                <c:pt idx="4">
                  <c:v>293.007794</c:v>
                </c:pt>
                <c:pt idx="5">
                  <c:v>206.0</c:v>
                </c:pt>
                <c:pt idx="6">
                  <c:v>269.0</c:v>
                </c:pt>
                <c:pt idx="7">
                  <c:v>50.0</c:v>
                </c:pt>
                <c:pt idx="8">
                  <c:v>64.0</c:v>
                </c:pt>
                <c:pt idx="9">
                  <c:v>281.0</c:v>
                </c:pt>
                <c:pt idx="10">
                  <c:v>334.0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167208"/>
        <c:axId val="2078170232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'Bookings&amp;FC'!$C$66:$N$66</c:f>
              <c:numCache>
                <c:formatCode>[$-10409]"$"#,##0;\("$"#,##0\)</c:formatCode>
                <c:ptCount val="12"/>
                <c:pt idx="0">
                  <c:v>701.3350000236378</c:v>
                </c:pt>
                <c:pt idx="1">
                  <c:v>647.2560000297172</c:v>
                </c:pt>
                <c:pt idx="2">
                  <c:v>1044.665000039906</c:v>
                </c:pt>
                <c:pt idx="3">
                  <c:v>127.7219998901876</c:v>
                </c:pt>
                <c:pt idx="4">
                  <c:v>140.0549998438331</c:v>
                </c:pt>
                <c:pt idx="5">
                  <c:v>194.4310002050719</c:v>
                </c:pt>
                <c:pt idx="6">
                  <c:v>116.5930000186343</c:v>
                </c:pt>
                <c:pt idx="7">
                  <c:v>199.1079997851128</c:v>
                </c:pt>
                <c:pt idx="8">
                  <c:v>209.3759996467055</c:v>
                </c:pt>
                <c:pt idx="9">
                  <c:v>631.3459999909561</c:v>
                </c:pt>
                <c:pt idx="10">
                  <c:v>773.0740001714302</c:v>
                </c:pt>
                <c:pt idx="11">
                  <c:v>762.381000453036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167208"/>
        <c:axId val="2078170232"/>
      </c:lineChart>
      <c:dateAx>
        <c:axId val="2078167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8170232"/>
        <c:crosses val="autoZero"/>
        <c:auto val="1"/>
        <c:lblOffset val="100"/>
        <c:baseTimeUnit val="months"/>
      </c:dateAx>
      <c:valAx>
        <c:axId val="2078170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8167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MOBILE ASSURANCE Bookings Performance - Latin America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7758801796027"/>
          <c:y val="0.20952380952381"/>
          <c:w val="0.527649423516412"/>
          <c:h val="0.616675728033996"/>
        </c:manualLayout>
      </c:layout>
      <c:barChart>
        <c:barDir val="col"/>
        <c:grouping val="stacked"/>
        <c:varyColors val="0"/>
        <c:ser>
          <c:idx val="2"/>
          <c:order val="0"/>
          <c:tx>
            <c:v>LatAm MA Bookings</c:v>
          </c:tx>
          <c:spPr>
            <a:solidFill>
              <a:schemeClr val="accent2"/>
            </a:solidFill>
          </c:spPr>
          <c:invertIfNegative val="0"/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'Bookings&amp;FC'!$C$67:$N$67</c:f>
              <c:numCache>
                <c:formatCode>[$-10409]"$"#,##0;\("$"#,##0\)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204920"/>
        <c:axId val="2078207928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'Bookings&amp;FC'!$C$68:$N$68</c:f>
              <c:numCache>
                <c:formatCode>[$-10409]"$"#,##0;\("$"#,##0\)</c:formatCode>
                <c:ptCount val="12"/>
                <c:pt idx="0">
                  <c:v>96.623</c:v>
                </c:pt>
                <c:pt idx="1">
                  <c:v>104.889</c:v>
                </c:pt>
                <c:pt idx="2">
                  <c:v>183.803</c:v>
                </c:pt>
                <c:pt idx="3">
                  <c:v>199.128</c:v>
                </c:pt>
                <c:pt idx="4">
                  <c:v>375.154</c:v>
                </c:pt>
                <c:pt idx="5">
                  <c:v>303.109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107.869</c:v>
                </c:pt>
                <c:pt idx="10">
                  <c:v>119.868</c:v>
                </c:pt>
                <c:pt idx="11">
                  <c:v>116.524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204920"/>
        <c:axId val="2078207928"/>
      </c:lineChart>
      <c:dateAx>
        <c:axId val="2078204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8207928"/>
        <c:crosses val="autoZero"/>
        <c:auto val="1"/>
        <c:lblOffset val="100"/>
        <c:baseTimeUnit val="months"/>
      </c:dateAx>
      <c:valAx>
        <c:axId val="2078207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8204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926052432471"/>
          <c:y val="0.281020184976878"/>
          <c:w val="0.339327690838479"/>
          <c:h val="0.15938820147481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Regional FY12 MOBILE ASSURANCE Bookings Performance - APAC (Combined)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500587288467"/>
          <c:y val="0.212048192771084"/>
          <c:w val="0.546474746595902"/>
          <c:h val="0.607916389969326"/>
        </c:manualLayout>
      </c:layout>
      <c:barChart>
        <c:barDir val="col"/>
        <c:grouping val="stacked"/>
        <c:varyColors val="0"/>
        <c:ser>
          <c:idx val="0"/>
          <c:order val="0"/>
          <c:tx>
            <c:v>APAC MA Bookings</c:v>
          </c:tx>
          <c:spPr>
            <a:solidFill>
              <a:srgbClr val="008000"/>
            </a:solidFill>
          </c:spPr>
          <c:invertIfNegative val="0"/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'Bookings&amp;FC'!$C$63:$N$63</c:f>
              <c:numCache>
                <c:formatCode>[$-10409]"$"#,##0;\("$"#,##0\)</c:formatCode>
                <c:ptCount val="12"/>
                <c:pt idx="0">
                  <c:v>582.6549567999999</c:v>
                </c:pt>
                <c:pt idx="1">
                  <c:v>7.031</c:v>
                </c:pt>
                <c:pt idx="2">
                  <c:v>215.8029979</c:v>
                </c:pt>
                <c:pt idx="3">
                  <c:v>514.393</c:v>
                </c:pt>
                <c:pt idx="4">
                  <c:v>0.0</c:v>
                </c:pt>
                <c:pt idx="5">
                  <c:v>466.0</c:v>
                </c:pt>
                <c:pt idx="6">
                  <c:v>0.0</c:v>
                </c:pt>
                <c:pt idx="7">
                  <c:v>0.0</c:v>
                </c:pt>
                <c:pt idx="8">
                  <c:v>6019.0</c:v>
                </c:pt>
                <c:pt idx="9">
                  <c:v>0.0</c:v>
                </c:pt>
                <c:pt idx="10">
                  <c:v>48.0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8242152"/>
        <c:axId val="2078245192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'Bookings&amp;FC'!$C$64:$N$64</c:f>
              <c:numCache>
                <c:formatCode>[$-10409]"$"#,##0;\("$"#,##0\)</c:formatCode>
                <c:ptCount val="12"/>
                <c:pt idx="0">
                  <c:v>142.35</c:v>
                </c:pt>
                <c:pt idx="1">
                  <c:v>141.62</c:v>
                </c:pt>
                <c:pt idx="2">
                  <c:v>266.63</c:v>
                </c:pt>
                <c:pt idx="3">
                  <c:v>60.78</c:v>
                </c:pt>
                <c:pt idx="4">
                  <c:v>103.91</c:v>
                </c:pt>
                <c:pt idx="5">
                  <c:v>121.79</c:v>
                </c:pt>
                <c:pt idx="6">
                  <c:v>56.43</c:v>
                </c:pt>
                <c:pt idx="7">
                  <c:v>59.58</c:v>
                </c:pt>
                <c:pt idx="8">
                  <c:v>92.82000000000002</c:v>
                </c:pt>
                <c:pt idx="9">
                  <c:v>144.84</c:v>
                </c:pt>
                <c:pt idx="10">
                  <c:v>144.89</c:v>
                </c:pt>
                <c:pt idx="11">
                  <c:v>190.46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242152"/>
        <c:axId val="2078245192"/>
      </c:lineChart>
      <c:dateAx>
        <c:axId val="2078242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8245192"/>
        <c:crosses val="autoZero"/>
        <c:auto val="1"/>
        <c:lblOffset val="100"/>
        <c:baseTimeUnit val="months"/>
      </c:dateAx>
      <c:valAx>
        <c:axId val="2078245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($K)</a:t>
                </a:r>
                <a:endParaRPr lang="en-US"/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8242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YTD Drive</a:t>
            </a:r>
            <a:r>
              <a:rPr lang="en-US" sz="1200" baseline="0"/>
              <a:t> Test Bookings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5218492741"/>
          <c:y val="0.106440677966102"/>
          <c:w val="0.72988128007222"/>
          <c:h val="0.71728813559322"/>
        </c:manualLayout>
      </c:layout>
      <c:barChart>
        <c:barDir val="col"/>
        <c:grouping val="percentStacked"/>
        <c:varyColors val="0"/>
        <c:ser>
          <c:idx val="0"/>
          <c:order val="0"/>
          <c:tx>
            <c:v>YTD Bookings</c:v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810810724535994"/>
                  <c:y val="-0.10508474576271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'Bookings&amp;FC'!$O$11</c:f>
              <c:numCache>
                <c:formatCode>[$-10409]"$"#,##0;\("$"#,##0\)</c:formatCode>
                <c:ptCount val="1"/>
                <c:pt idx="0">
                  <c:v>16688.66840731815</c:v>
                </c:pt>
              </c:numCache>
            </c:numRef>
          </c:val>
        </c:ser>
        <c:ser>
          <c:idx val="1"/>
          <c:order val="1"/>
          <c:tx>
            <c:v>FY Plan To-Go</c:v>
          </c:tx>
          <c:spPr>
            <a:solidFill>
              <a:schemeClr val="bg1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'Bookings&amp;FC'!$P$13</c:f>
              <c:numCache>
                <c:formatCode>[$-10409]"$"#,##0;\("$"#,##0\)</c:formatCode>
                <c:ptCount val="1"/>
                <c:pt idx="0">
                  <c:v>12042.57791849848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7524088"/>
        <c:axId val="2077521096"/>
      </c:barChart>
      <c:catAx>
        <c:axId val="2077524088"/>
        <c:scaling>
          <c:orientation val="minMax"/>
        </c:scaling>
        <c:delete val="1"/>
        <c:axPos val="b"/>
        <c:majorTickMark val="out"/>
        <c:minorTickMark val="none"/>
        <c:tickLblPos val="none"/>
        <c:crossAx val="2077521096"/>
        <c:crosses val="autoZero"/>
        <c:auto val="1"/>
        <c:lblAlgn val="ctr"/>
        <c:lblOffset val="100"/>
        <c:noMultiLvlLbl val="0"/>
      </c:catAx>
      <c:valAx>
        <c:axId val="20775210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077524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YTD Protocol</a:t>
            </a:r>
            <a:r>
              <a:rPr lang="en-US" sz="1200" baseline="0"/>
              <a:t> Test Bookings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5218492741"/>
          <c:y val="0.106440677966102"/>
          <c:w val="0.72988128007222"/>
          <c:h val="0.71728813559322"/>
        </c:manualLayout>
      </c:layout>
      <c:barChart>
        <c:barDir val="col"/>
        <c:grouping val="percentStacked"/>
        <c:varyColors val="0"/>
        <c:ser>
          <c:idx val="0"/>
          <c:order val="0"/>
          <c:tx>
            <c:v>YTD Bookings</c:v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810810724535994"/>
                  <c:y val="-0.10508474576271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'Bookings&amp;FC'!$O$26</c:f>
              <c:numCache>
                <c:formatCode>[$-10409]"$"#,##0;\("$"#,##0\)</c:formatCode>
                <c:ptCount val="1"/>
                <c:pt idx="0">
                  <c:v>19962.50058831191</c:v>
                </c:pt>
              </c:numCache>
            </c:numRef>
          </c:val>
        </c:ser>
        <c:ser>
          <c:idx val="1"/>
          <c:order val="1"/>
          <c:tx>
            <c:v>FY Plan To-Go</c:v>
          </c:tx>
          <c:spPr>
            <a:solidFill>
              <a:schemeClr val="bg1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'Bookings&amp;FC'!$P$28</c:f>
              <c:numCache>
                <c:formatCode>[$-10409]"$"#,##0;\("$"#,##0\)</c:formatCode>
                <c:ptCount val="1"/>
                <c:pt idx="0">
                  <c:v>9741.2084173353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7484264"/>
        <c:axId val="2077481272"/>
      </c:barChart>
      <c:catAx>
        <c:axId val="2077484264"/>
        <c:scaling>
          <c:orientation val="minMax"/>
        </c:scaling>
        <c:delete val="1"/>
        <c:axPos val="b"/>
        <c:majorTickMark val="out"/>
        <c:minorTickMark val="none"/>
        <c:tickLblPos val="none"/>
        <c:crossAx val="2077481272"/>
        <c:crosses val="autoZero"/>
        <c:auto val="1"/>
        <c:lblAlgn val="ctr"/>
        <c:lblOffset val="100"/>
        <c:noMultiLvlLbl val="0"/>
      </c:catAx>
      <c:valAx>
        <c:axId val="2077481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077484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YTD GenComm</a:t>
            </a:r>
            <a:r>
              <a:rPr lang="en-US" sz="1200" baseline="0"/>
              <a:t> Bookings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5218492741"/>
          <c:y val="0.106440677966102"/>
          <c:w val="0.72988128007222"/>
          <c:h val="0.71728813559322"/>
        </c:manualLayout>
      </c:layout>
      <c:barChart>
        <c:barDir val="col"/>
        <c:grouping val="percentStacked"/>
        <c:varyColors val="0"/>
        <c:ser>
          <c:idx val="0"/>
          <c:order val="0"/>
          <c:tx>
            <c:v>YTD Bookings</c:v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810810724535994"/>
                  <c:y val="-0.10508474576271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'Bookings&amp;FC'!$O$41</c:f>
              <c:numCache>
                <c:formatCode>[$-10409]"$"#,##0;\("$"#,##0\)</c:formatCode>
                <c:ptCount val="1"/>
                <c:pt idx="0">
                  <c:v>7263.21604746</c:v>
                </c:pt>
              </c:numCache>
            </c:numRef>
          </c:val>
        </c:ser>
        <c:ser>
          <c:idx val="1"/>
          <c:order val="1"/>
          <c:tx>
            <c:v>FY Plan To-Go</c:v>
          </c:tx>
          <c:spPr>
            <a:solidFill>
              <a:schemeClr val="bg1"/>
            </a:solidFill>
          </c:spPr>
          <c:invertIfNegative val="0"/>
          <c:dLbls>
            <c:dLbl>
              <c:idx val="0"/>
              <c:layout>
                <c:manualLayout>
                  <c:x val="7.43234578248725E-17"/>
                  <c:y val="0.11267605633802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'Bookings&amp;FC'!$P$43</c:f>
              <c:numCache>
                <c:formatCode>[$-10409]"$"#,##0;\("$"#,##0\)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7443096"/>
        <c:axId val="2077440104"/>
      </c:barChart>
      <c:catAx>
        <c:axId val="2077443096"/>
        <c:scaling>
          <c:orientation val="minMax"/>
        </c:scaling>
        <c:delete val="1"/>
        <c:axPos val="b"/>
        <c:majorTickMark val="out"/>
        <c:minorTickMark val="none"/>
        <c:tickLblPos val="none"/>
        <c:crossAx val="2077440104"/>
        <c:crosses val="autoZero"/>
        <c:auto val="1"/>
        <c:lblAlgn val="ctr"/>
        <c:lblOffset val="100"/>
        <c:noMultiLvlLbl val="0"/>
      </c:catAx>
      <c:valAx>
        <c:axId val="2077440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077443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YTD Mobile</a:t>
            </a:r>
            <a:r>
              <a:rPr lang="en-US" sz="1200" baseline="0"/>
              <a:t> Assurance Bookings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605218492741"/>
          <c:y val="0.106440677966102"/>
          <c:w val="0.72988128007222"/>
          <c:h val="0.71728813559322"/>
        </c:manualLayout>
      </c:layout>
      <c:barChart>
        <c:barDir val="col"/>
        <c:grouping val="percentStacked"/>
        <c:varyColors val="0"/>
        <c:ser>
          <c:idx val="0"/>
          <c:order val="0"/>
          <c:tx>
            <c:v>YTD Bookings</c:v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810810724535994"/>
                  <c:y val="-0.10508474576271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'Bookings&amp;FC'!$O$71</c:f>
              <c:numCache>
                <c:formatCode>[$-10409]"$"#,##0;\("$"#,##0\)</c:formatCode>
                <c:ptCount val="1"/>
                <c:pt idx="0">
                  <c:v>20799.55182764</c:v>
                </c:pt>
              </c:numCache>
            </c:numRef>
          </c:val>
        </c:ser>
        <c:ser>
          <c:idx val="1"/>
          <c:order val="1"/>
          <c:tx>
            <c:v>FY Plan To-Go</c:v>
          </c:tx>
          <c:spPr>
            <a:solidFill>
              <a:schemeClr val="bg1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'Bookings&amp;FC'!$P$73</c:f>
              <c:numCache>
                <c:formatCode>[$-10409]"$"#,##0;\("$"#,##0\)</c:formatCode>
                <c:ptCount val="1"/>
                <c:pt idx="0">
                  <c:v>32475.48717245821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7403656"/>
        <c:axId val="2077400664"/>
      </c:barChart>
      <c:catAx>
        <c:axId val="2077403656"/>
        <c:scaling>
          <c:orientation val="minMax"/>
        </c:scaling>
        <c:delete val="1"/>
        <c:axPos val="b"/>
        <c:majorTickMark val="out"/>
        <c:minorTickMark val="none"/>
        <c:tickLblPos val="none"/>
        <c:crossAx val="2077400664"/>
        <c:crosses val="autoZero"/>
        <c:auto val="1"/>
        <c:lblAlgn val="ctr"/>
        <c:lblOffset val="100"/>
        <c:noMultiLvlLbl val="0"/>
      </c:catAx>
      <c:valAx>
        <c:axId val="2077400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077403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FY12 Capacity Test </a:t>
            </a:r>
            <a:r>
              <a:rPr lang="en-US" sz="1200" baseline="0"/>
              <a:t>Bookings Performance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'Bookings&amp;FC'!$C$47:$N$47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'Bookings&amp;FC'!$C$56:$N$56</c:f>
              <c:numCache>
                <c:formatCode>[$-10409]"$"#,##0;\("$"#,##0\)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153.0</c:v>
                </c:pt>
                <c:pt idx="7">
                  <c:v>0.0</c:v>
                </c:pt>
                <c:pt idx="8">
                  <c:v>3151.0</c:v>
                </c:pt>
                <c:pt idx="9">
                  <c:v>4528.0</c:v>
                </c:pt>
                <c:pt idx="10">
                  <c:v>709.0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355064"/>
        <c:axId val="2077352040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'Bookings&amp;FC'!$C$58:$N$58</c:f>
              <c:numCache>
                <c:formatCode>[$-10409]"$"#,##0;\("$"#,##0\)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1025.0</c:v>
                </c:pt>
                <c:pt idx="7">
                  <c:v>1025.0</c:v>
                </c:pt>
                <c:pt idx="8">
                  <c:v>1366.0</c:v>
                </c:pt>
                <c:pt idx="9">
                  <c:v>1668.0</c:v>
                </c:pt>
                <c:pt idx="10">
                  <c:v>1668.0</c:v>
                </c:pt>
                <c:pt idx="11">
                  <c:v>2224.0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355064"/>
        <c:axId val="2077352040"/>
      </c:lineChart>
      <c:dateAx>
        <c:axId val="2077355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352040"/>
        <c:crosses val="autoZero"/>
        <c:auto val="1"/>
        <c:lblOffset val="100"/>
        <c:baseTimeUnit val="months"/>
      </c:dateAx>
      <c:valAx>
        <c:axId val="2077352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 ($10K)</a:t>
                </a:r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355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FY12</a:t>
            </a:r>
            <a:r>
              <a:rPr lang="en-US" sz="1200" baseline="0"/>
              <a:t> GenComm Bookings Performance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'Bookings&amp;FC'!$C$32:$N$32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'Bookings&amp;FC'!$C$41:$N$41</c:f>
              <c:numCache>
                <c:formatCode>[$-10409]"$"#,##0;\("$"#,##0\)</c:formatCode>
                <c:ptCount val="12"/>
                <c:pt idx="0">
                  <c:v>511.44221477</c:v>
                </c:pt>
                <c:pt idx="1">
                  <c:v>22.51883548000004</c:v>
                </c:pt>
                <c:pt idx="2">
                  <c:v>550.82413975</c:v>
                </c:pt>
                <c:pt idx="3">
                  <c:v>161.58132746</c:v>
                </c:pt>
                <c:pt idx="4">
                  <c:v>515.84953</c:v>
                </c:pt>
                <c:pt idx="5">
                  <c:v>604.0</c:v>
                </c:pt>
                <c:pt idx="6">
                  <c:v>341.0</c:v>
                </c:pt>
                <c:pt idx="7">
                  <c:v>814.0</c:v>
                </c:pt>
                <c:pt idx="8">
                  <c:v>1796.0</c:v>
                </c:pt>
                <c:pt idx="9">
                  <c:v>1367.0</c:v>
                </c:pt>
                <c:pt idx="10">
                  <c:v>579.0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038552"/>
        <c:axId val="2077041560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'Bookings&amp;FC'!$C$43:$N$43</c:f>
              <c:numCache>
                <c:formatCode>[$-10409]"$"#,##0;\("$"#,##0\)</c:formatCode>
                <c:ptCount val="12"/>
                <c:pt idx="0">
                  <c:v>289.53475911161</c:v>
                </c:pt>
                <c:pt idx="1">
                  <c:v>299.5623058316804</c:v>
                </c:pt>
                <c:pt idx="2">
                  <c:v>510.5832882934259</c:v>
                </c:pt>
                <c:pt idx="3">
                  <c:v>413.7879518991804</c:v>
                </c:pt>
                <c:pt idx="4">
                  <c:v>453.196621695225</c:v>
                </c:pt>
                <c:pt idx="5">
                  <c:v>544.8820227950955</c:v>
                </c:pt>
                <c:pt idx="6">
                  <c:v>278.0787840882305</c:v>
                </c:pt>
                <c:pt idx="7">
                  <c:v>357.8142827542467</c:v>
                </c:pt>
                <c:pt idx="8">
                  <c:v>553.2324028912317</c:v>
                </c:pt>
                <c:pt idx="9">
                  <c:v>446.0379985599802</c:v>
                </c:pt>
                <c:pt idx="10">
                  <c:v>428.3460132566307</c:v>
                </c:pt>
                <c:pt idx="11">
                  <c:v>572.2285463265136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038552"/>
        <c:axId val="2077041560"/>
      </c:lineChart>
      <c:dateAx>
        <c:axId val="2077038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041560"/>
        <c:crosses val="autoZero"/>
        <c:auto val="1"/>
        <c:lblOffset val="100"/>
        <c:baseTimeUnit val="months"/>
      </c:dateAx>
      <c:valAx>
        <c:axId val="2077041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 ($10K)</a:t>
                </a:r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038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YTD Capacity Test </a:t>
            </a:r>
            <a:r>
              <a:rPr lang="en-US" sz="1200" baseline="0"/>
              <a:t>Bookings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605218492741"/>
          <c:y val="0.106440677966102"/>
          <c:w val="0.72988128007222"/>
          <c:h val="0.71728813559322"/>
        </c:manualLayout>
      </c:layout>
      <c:barChart>
        <c:barDir val="col"/>
        <c:grouping val="percentStacked"/>
        <c:varyColors val="0"/>
        <c:ser>
          <c:idx val="0"/>
          <c:order val="0"/>
          <c:tx>
            <c:v>YTD Bookings</c:v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810810724535994"/>
                  <c:y val="-0.10508474576271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'Bookings&amp;FC'!$O$56</c:f>
              <c:numCache>
                <c:formatCode>[$-10409]"$"#,##0;\("$"#,##0\)</c:formatCode>
                <c:ptCount val="1"/>
                <c:pt idx="0">
                  <c:v>8541.0</c:v>
                </c:pt>
              </c:numCache>
            </c:numRef>
          </c:val>
        </c:ser>
        <c:ser>
          <c:idx val="1"/>
          <c:order val="1"/>
          <c:tx>
            <c:v>FY Plan To-Go</c:v>
          </c:tx>
          <c:spPr>
            <a:solidFill>
              <a:schemeClr val="bg1"/>
            </a:solidFill>
          </c:spPr>
          <c:invertIfNegative val="0"/>
          <c:dLbls>
            <c:dLbl>
              <c:idx val="0"/>
              <c:layout>
                <c:manualLayout>
                  <c:x val="-0.00405405362268005"/>
                  <c:y val="0.0598591549295775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'Bookings&amp;FC'!$P$58</c:f>
              <c:numCache>
                <c:formatCode>[$-10409]"$"#,##0;\("$"#,##0\)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7317688"/>
        <c:axId val="2077314696"/>
      </c:barChart>
      <c:catAx>
        <c:axId val="2077317688"/>
        <c:scaling>
          <c:orientation val="minMax"/>
        </c:scaling>
        <c:delete val="1"/>
        <c:axPos val="b"/>
        <c:majorTickMark val="out"/>
        <c:minorTickMark val="none"/>
        <c:tickLblPos val="none"/>
        <c:crossAx val="2077314696"/>
        <c:crosses val="autoZero"/>
        <c:auto val="1"/>
        <c:lblAlgn val="ctr"/>
        <c:lblOffset val="100"/>
        <c:noMultiLvlLbl val="0"/>
      </c:catAx>
      <c:valAx>
        <c:axId val="2077314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077317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Current Capacity</a:t>
            </a:r>
            <a:r>
              <a:rPr lang="en-US" sz="1200" baseline="0"/>
              <a:t> Test </a:t>
            </a:r>
            <a:r>
              <a:rPr lang="en-US" sz="1200"/>
              <a:t>Performance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2"/>
          <c:tx>
            <c:v>Needle</c:v>
          </c:tx>
          <c:dPt>
            <c:idx val="0"/>
            <c:bubble3D val="0"/>
            <c:explosion val="21"/>
            <c:spPr>
              <a:noFill/>
              <a:ln>
                <a:noFill/>
              </a:ln>
              <a:effectLst/>
            </c:spPr>
          </c:dPt>
          <c:dPt>
            <c:idx val="1"/>
            <c:bubble3D val="0"/>
            <c:explosion val="9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explosion val="10"/>
            <c:spPr>
              <a:noFill/>
              <a:ln>
                <a:noFill/>
              </a:ln>
              <a:effectLst/>
            </c:spPr>
          </c:dPt>
          <c:cat>
            <c:strRef>
              <c:f>'Bookings&amp;FC'!$U$48:$U$59</c:f>
              <c:strCache>
                <c:ptCount val="12"/>
                <c:pt idx="0">
                  <c:v>126.50% To Plan (YTD)</c:v>
                </c:pt>
                <c:pt idx="1">
                  <c:v>$0M</c:v>
                </c:pt>
                <c:pt idx="8">
                  <c:v>$5.08M</c:v>
                </c:pt>
                <c:pt idx="11">
                  <c:v>$6.75M</c:v>
                </c:pt>
              </c:strCache>
            </c:strRef>
          </c:cat>
          <c:val>
            <c:numRef>
              <c:f>'Bookings&amp;FC'!$V$48:$V$51</c:f>
              <c:numCache>
                <c:formatCode>General</c:formatCode>
                <c:ptCount val="4"/>
                <c:pt idx="0">
                  <c:v>180.0</c:v>
                </c:pt>
                <c:pt idx="1">
                  <c:v>226.6925355450237</c:v>
                </c:pt>
                <c:pt idx="2">
                  <c:v>2.0</c:v>
                </c:pt>
                <c:pt idx="3">
                  <c:v>-1.0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doughnutChart>
        <c:varyColors val="1"/>
        <c:ser>
          <c:idx val="0"/>
          <c:order val="0"/>
          <c:dPt>
            <c:idx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EEFF7A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'Bookings&amp;FC'!$U$48:$U$59</c:f>
              <c:strCache>
                <c:ptCount val="12"/>
                <c:pt idx="0">
                  <c:v>126.50% To Plan (YTD)</c:v>
                </c:pt>
                <c:pt idx="1">
                  <c:v>$0M</c:v>
                </c:pt>
                <c:pt idx="8">
                  <c:v>$5.08M</c:v>
                </c:pt>
                <c:pt idx="11">
                  <c:v>$6.75M</c:v>
                </c:pt>
              </c:strCache>
            </c:strRef>
          </c:cat>
          <c:val>
            <c:numRef>
              <c:f>'Bookings&amp;FC'!$S$48:$S$51</c:f>
              <c:numCache>
                <c:formatCode>General</c:formatCode>
                <c:ptCount val="4"/>
                <c:pt idx="0">
                  <c:v>180.0</c:v>
                </c:pt>
                <c:pt idx="1">
                  <c:v>126.0</c:v>
                </c:pt>
                <c:pt idx="2">
                  <c:v>27.0</c:v>
                </c:pt>
                <c:pt idx="3">
                  <c:v>27.0</c:v>
                </c:pt>
              </c:numCache>
            </c:numRef>
          </c:val>
        </c:ser>
        <c:ser>
          <c:idx val="1"/>
          <c:order val="1"/>
          <c:tx>
            <c:v>Points</c:v>
          </c:tx>
          <c:spPr>
            <a:noFill/>
            <a:ln>
              <a:noFill/>
            </a:ln>
            <a:effectLst/>
          </c:spPr>
          <c:dLbls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'Bookings&amp;FC'!$U$48:$U$59</c:f>
              <c:strCache>
                <c:ptCount val="12"/>
                <c:pt idx="0">
                  <c:v>126.50% To Plan (YTD)</c:v>
                </c:pt>
                <c:pt idx="1">
                  <c:v>$0M</c:v>
                </c:pt>
                <c:pt idx="8">
                  <c:v>$5.08M</c:v>
                </c:pt>
                <c:pt idx="11">
                  <c:v>$6.75M</c:v>
                </c:pt>
              </c:strCache>
            </c:strRef>
          </c:cat>
          <c:val>
            <c:numRef>
              <c:f>'Bookings&amp;FC'!$T$48:$T$59</c:f>
              <c:numCache>
                <c:formatCode>General</c:formatCode>
                <c:ptCount val="12"/>
                <c:pt idx="0">
                  <c:v>180.0</c:v>
                </c:pt>
                <c:pt idx="1">
                  <c:v>9.0</c:v>
                </c:pt>
                <c:pt idx="2">
                  <c:v>18.0</c:v>
                </c:pt>
                <c:pt idx="3">
                  <c:v>18.0</c:v>
                </c:pt>
                <c:pt idx="4">
                  <c:v>18.0</c:v>
                </c:pt>
                <c:pt idx="5">
                  <c:v>18.0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FY12 Mobile</a:t>
            </a:r>
            <a:r>
              <a:rPr lang="en-US" sz="1200" baseline="0"/>
              <a:t> Assurance Bookings Performance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'Bookings&amp;FC'!$C$62:$N$62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'Bookings&amp;FC'!$C$71:$N$71</c:f>
              <c:numCache>
                <c:formatCode>[$-10409]"$"#,##0;\("$"#,##0\)</c:formatCode>
                <c:ptCount val="12"/>
                <c:pt idx="0">
                  <c:v>608.7449568</c:v>
                </c:pt>
                <c:pt idx="1">
                  <c:v>1676.23605</c:v>
                </c:pt>
                <c:pt idx="2">
                  <c:v>1271.0636899</c:v>
                </c:pt>
                <c:pt idx="3">
                  <c:v>1357.23516252</c:v>
                </c:pt>
                <c:pt idx="4">
                  <c:v>346.27196842</c:v>
                </c:pt>
                <c:pt idx="5">
                  <c:v>1749.0</c:v>
                </c:pt>
                <c:pt idx="6">
                  <c:v>3926.0</c:v>
                </c:pt>
                <c:pt idx="7">
                  <c:v>446.0</c:v>
                </c:pt>
                <c:pt idx="8">
                  <c:v>8730.0</c:v>
                </c:pt>
                <c:pt idx="9">
                  <c:v>137.0</c:v>
                </c:pt>
                <c:pt idx="10">
                  <c:v>552.0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083912"/>
        <c:axId val="2077086920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'Bookings&amp;FC'!$C$73:$N$73</c:f>
              <c:numCache>
                <c:formatCode>[$-10409]"$"#,##0;\("$"#,##0\)</c:formatCode>
                <c:ptCount val="12"/>
                <c:pt idx="0">
                  <c:v>2439.068000023638</c:v>
                </c:pt>
                <c:pt idx="1">
                  <c:v>2471.755000029717</c:v>
                </c:pt>
                <c:pt idx="2">
                  <c:v>4129.208000039906</c:v>
                </c:pt>
                <c:pt idx="3">
                  <c:v>2584.709999890188</c:v>
                </c:pt>
                <c:pt idx="4">
                  <c:v>2583.718999843833</c:v>
                </c:pt>
                <c:pt idx="5">
                  <c:v>2670.470000205072</c:v>
                </c:pt>
                <c:pt idx="6">
                  <c:v>2010.853000018634</c:v>
                </c:pt>
                <c:pt idx="7">
                  <c:v>3197.907999785113</c:v>
                </c:pt>
                <c:pt idx="8">
                  <c:v>5801.625999646704</c:v>
                </c:pt>
                <c:pt idx="9">
                  <c:v>7126.404999990955</c:v>
                </c:pt>
                <c:pt idx="10">
                  <c:v>8169.47200017143</c:v>
                </c:pt>
                <c:pt idx="11">
                  <c:v>10089.84500045303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083912"/>
        <c:axId val="2077086920"/>
      </c:lineChart>
      <c:dateAx>
        <c:axId val="2077083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086920"/>
        <c:crosses val="autoZero"/>
        <c:auto val="1"/>
        <c:lblOffset val="100"/>
        <c:baseTimeUnit val="months"/>
      </c:dateAx>
      <c:valAx>
        <c:axId val="207708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 ($10K)</a:t>
                </a:r>
              </a:p>
            </c:rich>
          </c:tx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083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FY12 Mobility Segment Bookings Performance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Bookings</c:v>
          </c:tx>
          <c:spPr>
            <a:solidFill>
              <a:schemeClr val="tx2"/>
            </a:solidFill>
          </c:spPr>
          <c:invertIfNegative val="0"/>
          <c:cat>
            <c:numRef>
              <c:f>'Bookings&amp;FC'!$C$77:$N$77</c:f>
              <c:numCache>
                <c:formatCode>mmm\-yy</c:formatCode>
                <c:ptCount val="12"/>
                <c:pt idx="0">
                  <c:v>40725.0</c:v>
                </c:pt>
                <c:pt idx="1">
                  <c:v>40756.0</c:v>
                </c:pt>
                <c:pt idx="2">
                  <c:v>40787.0</c:v>
                </c:pt>
                <c:pt idx="3">
                  <c:v>40817.0</c:v>
                </c:pt>
                <c:pt idx="4">
                  <c:v>40848.0</c:v>
                </c:pt>
                <c:pt idx="5">
                  <c:v>40878.0</c:v>
                </c:pt>
                <c:pt idx="6">
                  <c:v>40909.0</c:v>
                </c:pt>
                <c:pt idx="7">
                  <c:v>40940.0</c:v>
                </c:pt>
                <c:pt idx="8">
                  <c:v>40969.0</c:v>
                </c:pt>
                <c:pt idx="9">
                  <c:v>41000.0</c:v>
                </c:pt>
                <c:pt idx="10">
                  <c:v>41030.0</c:v>
                </c:pt>
                <c:pt idx="11">
                  <c:v>41061.0</c:v>
                </c:pt>
              </c:numCache>
            </c:numRef>
          </c:cat>
          <c:val>
            <c:numRef>
              <c:f>'Bookings&amp;FC'!$C$86:$N$86</c:f>
              <c:numCache>
                <c:formatCode>[$-10409]"$"#,##0;\("$"#,##0\)</c:formatCode>
                <c:ptCount val="12"/>
                <c:pt idx="0">
                  <c:v>2773.03316423685</c:v>
                </c:pt>
                <c:pt idx="1">
                  <c:v>3383.099263967933</c:v>
                </c:pt>
                <c:pt idx="2">
                  <c:v>8355.060900073951</c:v>
                </c:pt>
                <c:pt idx="3">
                  <c:v>3493.793362297426</c:v>
                </c:pt>
                <c:pt idx="4">
                  <c:v>2923.950180153897</c:v>
                </c:pt>
                <c:pt idx="5">
                  <c:v>8345.0</c:v>
                </c:pt>
                <c:pt idx="6">
                  <c:v>5283.0</c:v>
                </c:pt>
                <c:pt idx="7">
                  <c:v>6806.0</c:v>
                </c:pt>
                <c:pt idx="8">
                  <c:v>21655.0</c:v>
                </c:pt>
                <c:pt idx="9">
                  <c:v>6981.0</c:v>
                </c:pt>
                <c:pt idx="10">
                  <c:v>3256.0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7115464"/>
        <c:axId val="2077118472"/>
      </c:barChart>
      <c:lineChart>
        <c:grouping val="standard"/>
        <c:varyColors val="0"/>
        <c:ser>
          <c:idx val="4"/>
          <c:order val="1"/>
          <c:tx>
            <c:v>AOP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'Bookings&amp;FC'!$C$88:$N$88</c:f>
              <c:numCache>
                <c:formatCode>[$-10409]"$"#,##0;\("$"#,##0\)</c:formatCode>
                <c:ptCount val="12"/>
                <c:pt idx="0">
                  <c:v>6058.748162595397</c:v>
                </c:pt>
                <c:pt idx="1">
                  <c:v>6115.152196414022</c:v>
                </c:pt>
                <c:pt idx="2">
                  <c:v>10351.12362120341</c:v>
                </c:pt>
                <c:pt idx="3">
                  <c:v>7173.060048655824</c:v>
                </c:pt>
                <c:pt idx="4">
                  <c:v>7599.536075683146</c:v>
                </c:pt>
                <c:pt idx="5">
                  <c:v>8396.000556417167</c:v>
                </c:pt>
                <c:pt idx="6">
                  <c:v>6270.572299183375</c:v>
                </c:pt>
                <c:pt idx="7">
                  <c:v>8530.721642486652</c:v>
                </c:pt>
                <c:pt idx="8">
                  <c:v>13355.0270394057</c:v>
                </c:pt>
                <c:pt idx="9">
                  <c:v>12475.02481079967</c:v>
                </c:pt>
                <c:pt idx="10">
                  <c:v>13791.35307676019</c:v>
                </c:pt>
                <c:pt idx="11">
                  <c:v>16982.95977946055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115464"/>
        <c:axId val="2077118472"/>
      </c:lineChart>
      <c:dateAx>
        <c:axId val="2077115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77118472"/>
        <c:crosses val="autoZero"/>
        <c:auto val="1"/>
        <c:lblOffset val="100"/>
        <c:baseTimeUnit val="months"/>
      </c:dateAx>
      <c:valAx>
        <c:axId val="2077118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Bookings</a:t>
                </a:r>
                <a:r>
                  <a:rPr lang="en-US" baseline="0"/>
                  <a:t> ($10K)</a:t>
                </a:r>
                <a:endParaRPr lang="en-US"/>
              </a:p>
            </c:rich>
          </c:tx>
          <c:layout/>
          <c:overlay val="0"/>
        </c:title>
        <c:numFmt formatCode="[$-10409]&quot;$&quot;#,##0;\(&quot;$&quot;#,##0\)" sourceLinked="1"/>
        <c:majorTickMark val="out"/>
        <c:minorTickMark val="none"/>
        <c:tickLblPos val="nextTo"/>
        <c:crossAx val="2077115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YTD Mobility</a:t>
            </a:r>
            <a:r>
              <a:rPr lang="en-US" sz="1200" baseline="0"/>
              <a:t> Segment Bookings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605218492741"/>
          <c:y val="0.106440677966102"/>
          <c:w val="0.72988128007222"/>
          <c:h val="0.71728813559322"/>
        </c:manualLayout>
      </c:layout>
      <c:barChart>
        <c:barDir val="col"/>
        <c:grouping val="percentStacked"/>
        <c:varyColors val="0"/>
        <c:ser>
          <c:idx val="0"/>
          <c:order val="0"/>
          <c:tx>
            <c:v>YTD Bookings</c:v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0810810724535994"/>
                  <c:y val="-0.10508474576271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'Bookings&amp;FC'!$O$86</c:f>
              <c:numCache>
                <c:formatCode>[$-10409]"$"#,##0;\("$"#,##0\)</c:formatCode>
                <c:ptCount val="1"/>
                <c:pt idx="0">
                  <c:v>73254.93687073006</c:v>
                </c:pt>
              </c:numCache>
            </c:numRef>
          </c:val>
        </c:ser>
        <c:ser>
          <c:idx val="1"/>
          <c:order val="1"/>
          <c:tx>
            <c:v>FY Plan To-Go</c:v>
          </c:tx>
          <c:spPr>
            <a:solidFill>
              <a:schemeClr val="bg1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val>
            <c:numRef>
              <c:f>'Bookings&amp;FC'!$P$88</c:f>
              <c:numCache>
                <c:formatCode>[$-10409]"$"#,##0;\("$"#,##0\)</c:formatCode>
                <c:ptCount val="1"/>
                <c:pt idx="0">
                  <c:v>43844.34243833505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7157016"/>
        <c:axId val="2077159992"/>
      </c:barChart>
      <c:catAx>
        <c:axId val="2077157016"/>
        <c:scaling>
          <c:orientation val="minMax"/>
        </c:scaling>
        <c:delete val="1"/>
        <c:axPos val="b"/>
        <c:majorTickMark val="out"/>
        <c:minorTickMark val="none"/>
        <c:tickLblPos val="none"/>
        <c:crossAx val="2077159992"/>
        <c:crosses val="autoZero"/>
        <c:auto val="1"/>
        <c:lblAlgn val="ctr"/>
        <c:lblOffset val="100"/>
        <c:noMultiLvlLbl val="0"/>
      </c:catAx>
      <c:valAx>
        <c:axId val="2077159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2077157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Current Protocol Test Performance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2"/>
          <c:tx>
            <c:v>Needle</c:v>
          </c:tx>
          <c:dPt>
            <c:idx val="0"/>
            <c:bubble3D val="0"/>
            <c:explosion val="21"/>
            <c:spPr>
              <a:noFill/>
              <a:ln>
                <a:noFill/>
              </a:ln>
              <a:effectLst/>
            </c:spPr>
          </c:dPt>
          <c:dPt>
            <c:idx val="1"/>
            <c:bubble3D val="0"/>
            <c:explosion val="9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explosion val="10"/>
            <c:spPr>
              <a:noFill/>
              <a:ln>
                <a:noFill/>
              </a:ln>
              <a:effectLst/>
            </c:spPr>
          </c:dPt>
          <c:cat>
            <c:strRef>
              <c:f>'Bookings&amp;FC'!$U$18:$U$29</c:f>
              <c:strCache>
                <c:ptCount val="12"/>
                <c:pt idx="0">
                  <c:v>75.48% To Plan (YTD)</c:v>
                </c:pt>
                <c:pt idx="1">
                  <c:v>$0M</c:v>
                </c:pt>
                <c:pt idx="8">
                  <c:v>$19.89M</c:v>
                </c:pt>
                <c:pt idx="11">
                  <c:v>$26.45M</c:v>
                </c:pt>
              </c:strCache>
            </c:strRef>
          </c:cat>
          <c:val>
            <c:numRef>
              <c:f>'Bookings&amp;FC'!$V$18:$V$21</c:f>
              <c:numCache>
                <c:formatCode>General</c:formatCode>
                <c:ptCount val="4"/>
                <c:pt idx="0">
                  <c:v>180.0</c:v>
                </c:pt>
                <c:pt idx="1">
                  <c:v>134.859340827522</c:v>
                </c:pt>
                <c:pt idx="2">
                  <c:v>2.0</c:v>
                </c:pt>
                <c:pt idx="3">
                  <c:v>43.14065917247808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doughnutChart>
        <c:varyColors val="1"/>
        <c:ser>
          <c:idx val="0"/>
          <c:order val="0"/>
          <c:dPt>
            <c:idx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EEFF7A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'Bookings&amp;FC'!$U$18:$U$29</c:f>
              <c:strCache>
                <c:ptCount val="12"/>
                <c:pt idx="0">
                  <c:v>75.48% To Plan (YTD)</c:v>
                </c:pt>
                <c:pt idx="1">
                  <c:v>$0M</c:v>
                </c:pt>
                <c:pt idx="8">
                  <c:v>$19.89M</c:v>
                </c:pt>
                <c:pt idx="11">
                  <c:v>$26.45M</c:v>
                </c:pt>
              </c:strCache>
            </c:strRef>
          </c:cat>
          <c:val>
            <c:numRef>
              <c:f>'Bookings&amp;FC'!$S$18:$S$21</c:f>
              <c:numCache>
                <c:formatCode>General</c:formatCode>
                <c:ptCount val="4"/>
                <c:pt idx="0">
                  <c:v>180.0</c:v>
                </c:pt>
                <c:pt idx="1">
                  <c:v>126.0</c:v>
                </c:pt>
                <c:pt idx="2">
                  <c:v>27.0</c:v>
                </c:pt>
                <c:pt idx="3">
                  <c:v>27.0</c:v>
                </c:pt>
              </c:numCache>
            </c:numRef>
          </c:val>
        </c:ser>
        <c:ser>
          <c:idx val="1"/>
          <c:order val="1"/>
          <c:tx>
            <c:v>Points</c:v>
          </c:tx>
          <c:spPr>
            <a:noFill/>
            <a:ln>
              <a:noFill/>
            </a:ln>
            <a:effectLst/>
          </c:spPr>
          <c:dLbls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'Bookings&amp;FC'!$U$18:$U$29</c:f>
              <c:strCache>
                <c:ptCount val="12"/>
                <c:pt idx="0">
                  <c:v>75.48% To Plan (YTD)</c:v>
                </c:pt>
                <c:pt idx="1">
                  <c:v>$0M</c:v>
                </c:pt>
                <c:pt idx="8">
                  <c:v>$19.89M</c:v>
                </c:pt>
                <c:pt idx="11">
                  <c:v>$26.45M</c:v>
                </c:pt>
              </c:strCache>
            </c:strRef>
          </c:cat>
          <c:val>
            <c:numRef>
              <c:f>'Bookings&amp;FC'!$T$18:$T$29</c:f>
              <c:numCache>
                <c:formatCode>General</c:formatCode>
                <c:ptCount val="12"/>
                <c:pt idx="0">
                  <c:v>180.0</c:v>
                </c:pt>
                <c:pt idx="1">
                  <c:v>9.0</c:v>
                </c:pt>
                <c:pt idx="2">
                  <c:v>18.0</c:v>
                </c:pt>
                <c:pt idx="3">
                  <c:v>18.0</c:v>
                </c:pt>
                <c:pt idx="4">
                  <c:v>18.0</c:v>
                </c:pt>
                <c:pt idx="5">
                  <c:v>18.0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Current Gencomm Performance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2"/>
          <c:tx>
            <c:v>Needle</c:v>
          </c:tx>
          <c:dPt>
            <c:idx val="0"/>
            <c:bubble3D val="0"/>
            <c:explosion val="21"/>
            <c:spPr>
              <a:noFill/>
              <a:ln>
                <a:noFill/>
              </a:ln>
              <a:effectLst/>
            </c:spPr>
          </c:dPt>
          <c:dPt>
            <c:idx val="1"/>
            <c:bubble3D val="0"/>
            <c:explosion val="9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explosion val="10"/>
            <c:spPr>
              <a:noFill/>
              <a:ln>
                <a:noFill/>
              </a:ln>
              <a:effectLst/>
            </c:spPr>
          </c:dPt>
          <c:cat>
            <c:strRef>
              <c:f>'Bookings&amp;FC'!$U$33:$U$44</c:f>
              <c:strCache>
                <c:ptCount val="12"/>
                <c:pt idx="0">
                  <c:v>158.76% To Plan (YTD)</c:v>
                </c:pt>
                <c:pt idx="1">
                  <c:v>$0M</c:v>
                </c:pt>
                <c:pt idx="8">
                  <c:v>$3.44M</c:v>
                </c:pt>
                <c:pt idx="11">
                  <c:v>$4.58M</c:v>
                </c:pt>
              </c:strCache>
            </c:strRef>
          </c:cat>
          <c:val>
            <c:numRef>
              <c:f>'Bookings&amp;FC'!$V$33:$V$36</c:f>
              <c:numCache>
                <c:formatCode>General</c:formatCode>
                <c:ptCount val="4"/>
                <c:pt idx="0">
                  <c:v>180.0</c:v>
                </c:pt>
                <c:pt idx="1">
                  <c:v>284.7623524889704</c:v>
                </c:pt>
                <c:pt idx="2">
                  <c:v>2.0</c:v>
                </c:pt>
                <c:pt idx="3">
                  <c:v>-1.0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doughnutChart>
        <c:varyColors val="1"/>
        <c:ser>
          <c:idx val="0"/>
          <c:order val="0"/>
          <c:dPt>
            <c:idx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EEFF7A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'Bookings&amp;FC'!$U$33:$U$44</c:f>
              <c:strCache>
                <c:ptCount val="12"/>
                <c:pt idx="0">
                  <c:v>158.76% To Plan (YTD)</c:v>
                </c:pt>
                <c:pt idx="1">
                  <c:v>$0M</c:v>
                </c:pt>
                <c:pt idx="8">
                  <c:v>$3.44M</c:v>
                </c:pt>
                <c:pt idx="11">
                  <c:v>$4.58M</c:v>
                </c:pt>
              </c:strCache>
            </c:strRef>
          </c:cat>
          <c:val>
            <c:numRef>
              <c:f>'Bookings&amp;FC'!$S$33:$S$36</c:f>
              <c:numCache>
                <c:formatCode>General</c:formatCode>
                <c:ptCount val="4"/>
                <c:pt idx="0">
                  <c:v>180.0</c:v>
                </c:pt>
                <c:pt idx="1">
                  <c:v>126.0</c:v>
                </c:pt>
                <c:pt idx="2">
                  <c:v>27.0</c:v>
                </c:pt>
                <c:pt idx="3">
                  <c:v>27.0</c:v>
                </c:pt>
              </c:numCache>
            </c:numRef>
          </c:val>
        </c:ser>
        <c:ser>
          <c:idx val="1"/>
          <c:order val="1"/>
          <c:tx>
            <c:v>Points</c:v>
          </c:tx>
          <c:spPr>
            <a:noFill/>
            <a:ln>
              <a:noFill/>
            </a:ln>
            <a:effectLst/>
          </c:spPr>
          <c:dLbls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'Bookings&amp;FC'!$U$33:$U$44</c:f>
              <c:strCache>
                <c:ptCount val="12"/>
                <c:pt idx="0">
                  <c:v>158.76% To Plan (YTD)</c:v>
                </c:pt>
                <c:pt idx="1">
                  <c:v>$0M</c:v>
                </c:pt>
                <c:pt idx="8">
                  <c:v>$3.44M</c:v>
                </c:pt>
                <c:pt idx="11">
                  <c:v>$4.58M</c:v>
                </c:pt>
              </c:strCache>
            </c:strRef>
          </c:cat>
          <c:val>
            <c:numRef>
              <c:f>'Bookings&amp;FC'!$T$33:$T$44</c:f>
              <c:numCache>
                <c:formatCode>General</c:formatCode>
                <c:ptCount val="12"/>
                <c:pt idx="0">
                  <c:v>180.0</c:v>
                </c:pt>
                <c:pt idx="1">
                  <c:v>9.0</c:v>
                </c:pt>
                <c:pt idx="2">
                  <c:v>18.0</c:v>
                </c:pt>
                <c:pt idx="3">
                  <c:v>18.0</c:v>
                </c:pt>
                <c:pt idx="4">
                  <c:v>18.0</c:v>
                </c:pt>
                <c:pt idx="5">
                  <c:v>18.0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18.0</c:v>
                </c:pt>
                <c:pt idx="1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9" Type="http://schemas.openxmlformats.org/officeDocument/2006/relationships/chart" Target="../charts/chart9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37" Type="http://schemas.openxmlformats.org/officeDocument/2006/relationships/chart" Target="../charts/chart37.xml"/><Relationship Id="rId38" Type="http://schemas.openxmlformats.org/officeDocument/2006/relationships/chart" Target="../charts/chart38.xml"/><Relationship Id="rId39" Type="http://schemas.openxmlformats.org/officeDocument/2006/relationships/chart" Target="../charts/chart39.xml"/><Relationship Id="rId40" Type="http://schemas.openxmlformats.org/officeDocument/2006/relationships/chart" Target="../charts/chart40.xml"/><Relationship Id="rId4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56</xdr:row>
      <xdr:rowOff>165100</xdr:rowOff>
    </xdr:from>
    <xdr:to>
      <xdr:col>9</xdr:col>
      <xdr:colOff>508000</xdr:colOff>
      <xdr:row>71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36</xdr:row>
      <xdr:rowOff>101600</xdr:rowOff>
    </xdr:from>
    <xdr:to>
      <xdr:col>6</xdr:col>
      <xdr:colOff>711200</xdr:colOff>
      <xdr:row>56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72</xdr:row>
      <xdr:rowOff>88900</xdr:rowOff>
    </xdr:from>
    <xdr:to>
      <xdr:col>6</xdr:col>
      <xdr:colOff>660400</xdr:colOff>
      <xdr:row>91</xdr:row>
      <xdr:rowOff>177800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108</xdr:row>
      <xdr:rowOff>50800</xdr:rowOff>
    </xdr:from>
    <xdr:to>
      <xdr:col>6</xdr:col>
      <xdr:colOff>647700</xdr:colOff>
      <xdr:row>127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180</xdr:row>
      <xdr:rowOff>76200</xdr:rowOff>
    </xdr:from>
    <xdr:to>
      <xdr:col>6</xdr:col>
      <xdr:colOff>558800</xdr:colOff>
      <xdr:row>199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101601</xdr:colOff>
      <xdr:row>1</xdr:row>
      <xdr:rowOff>101600</xdr:rowOff>
    </xdr:from>
    <xdr:to>
      <xdr:col>6</xdr:col>
      <xdr:colOff>723900</xdr:colOff>
      <xdr:row>21</xdr:row>
      <xdr:rowOff>29634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42333</xdr:colOff>
      <xdr:row>1</xdr:row>
      <xdr:rowOff>101600</xdr:rowOff>
    </xdr:from>
    <xdr:to>
      <xdr:col>10</xdr:col>
      <xdr:colOff>660400</xdr:colOff>
      <xdr:row>21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203200</xdr:colOff>
      <xdr:row>92</xdr:row>
      <xdr:rowOff>152400</xdr:rowOff>
    </xdr:from>
    <xdr:to>
      <xdr:col>9</xdr:col>
      <xdr:colOff>381000</xdr:colOff>
      <xdr:row>107</xdr:row>
      <xdr:rowOff>63500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292100</xdr:colOff>
      <xdr:row>128</xdr:row>
      <xdr:rowOff>88900</xdr:rowOff>
    </xdr:from>
    <xdr:to>
      <xdr:col>9</xdr:col>
      <xdr:colOff>469900</xdr:colOff>
      <xdr:row>143</xdr:row>
      <xdr:rowOff>127000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762000</xdr:colOff>
      <xdr:row>200</xdr:row>
      <xdr:rowOff>12700</xdr:rowOff>
    </xdr:from>
    <xdr:to>
      <xdr:col>10</xdr:col>
      <xdr:colOff>114300</xdr:colOff>
      <xdr:row>215</xdr:row>
      <xdr:rowOff>114300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685800</xdr:colOff>
      <xdr:row>21</xdr:row>
      <xdr:rowOff>152400</xdr:rowOff>
    </xdr:from>
    <xdr:to>
      <xdr:col>10</xdr:col>
      <xdr:colOff>38100</xdr:colOff>
      <xdr:row>35</xdr:row>
      <xdr:rowOff>152400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139700</xdr:colOff>
      <xdr:row>1</xdr:row>
      <xdr:rowOff>88900</xdr:rowOff>
    </xdr:from>
    <xdr:to>
      <xdr:col>21</xdr:col>
      <xdr:colOff>685800</xdr:colOff>
      <xdr:row>23</xdr:row>
      <xdr:rowOff>127000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158750</xdr:colOff>
      <xdr:row>36</xdr:row>
      <xdr:rowOff>114300</xdr:rowOff>
    </xdr:from>
    <xdr:to>
      <xdr:col>21</xdr:col>
      <xdr:colOff>685800</xdr:colOff>
      <xdr:row>53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146050</xdr:colOff>
      <xdr:row>54</xdr:row>
      <xdr:rowOff>63500</xdr:rowOff>
    </xdr:from>
    <xdr:to>
      <xdr:col>21</xdr:col>
      <xdr:colOff>673100</xdr:colOff>
      <xdr:row>71</xdr:row>
      <xdr:rowOff>101600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88899</xdr:colOff>
      <xdr:row>0</xdr:row>
      <xdr:rowOff>88900</xdr:rowOff>
    </xdr:from>
    <xdr:to>
      <xdr:col>27</xdr:col>
      <xdr:colOff>152400</xdr:colOff>
      <xdr:row>18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241300</xdr:colOff>
      <xdr:row>0</xdr:row>
      <xdr:rowOff>76200</xdr:rowOff>
    </xdr:from>
    <xdr:to>
      <xdr:col>32</xdr:col>
      <xdr:colOff>660399</xdr:colOff>
      <xdr:row>18</xdr:row>
      <xdr:rowOff>50800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76200</xdr:colOff>
      <xdr:row>18</xdr:row>
      <xdr:rowOff>139700</xdr:rowOff>
    </xdr:from>
    <xdr:to>
      <xdr:col>27</xdr:col>
      <xdr:colOff>139701</xdr:colOff>
      <xdr:row>35</xdr:row>
      <xdr:rowOff>101600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266700</xdr:colOff>
      <xdr:row>18</xdr:row>
      <xdr:rowOff>139700</xdr:rowOff>
    </xdr:from>
    <xdr:to>
      <xdr:col>32</xdr:col>
      <xdr:colOff>673100</xdr:colOff>
      <xdr:row>35</xdr:row>
      <xdr:rowOff>63500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126999</xdr:colOff>
      <xdr:row>36</xdr:row>
      <xdr:rowOff>101600</xdr:rowOff>
    </xdr:from>
    <xdr:to>
      <xdr:col>27</xdr:col>
      <xdr:colOff>190500</xdr:colOff>
      <xdr:row>54</xdr:row>
      <xdr:rowOff>88900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</xdr:col>
      <xdr:colOff>279400</xdr:colOff>
      <xdr:row>36</xdr:row>
      <xdr:rowOff>88900</xdr:rowOff>
    </xdr:from>
    <xdr:to>
      <xdr:col>32</xdr:col>
      <xdr:colOff>698499</xdr:colOff>
      <xdr:row>54</xdr:row>
      <xdr:rowOff>63500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114300</xdr:colOff>
      <xdr:row>54</xdr:row>
      <xdr:rowOff>152400</xdr:rowOff>
    </xdr:from>
    <xdr:to>
      <xdr:col>27</xdr:col>
      <xdr:colOff>177801</xdr:colOff>
      <xdr:row>71</xdr:row>
      <xdr:rowOff>114300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</xdr:col>
      <xdr:colOff>304800</xdr:colOff>
      <xdr:row>54</xdr:row>
      <xdr:rowOff>152400</xdr:rowOff>
    </xdr:from>
    <xdr:to>
      <xdr:col>32</xdr:col>
      <xdr:colOff>711200</xdr:colOff>
      <xdr:row>71</xdr:row>
      <xdr:rowOff>76200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152399</xdr:colOff>
      <xdr:row>72</xdr:row>
      <xdr:rowOff>165100</xdr:rowOff>
    </xdr:from>
    <xdr:to>
      <xdr:col>27</xdr:col>
      <xdr:colOff>215900</xdr:colOff>
      <xdr:row>90</xdr:row>
      <xdr:rowOff>152400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</xdr:col>
      <xdr:colOff>304800</xdr:colOff>
      <xdr:row>72</xdr:row>
      <xdr:rowOff>152400</xdr:rowOff>
    </xdr:from>
    <xdr:to>
      <xdr:col>32</xdr:col>
      <xdr:colOff>723899</xdr:colOff>
      <xdr:row>90</xdr:row>
      <xdr:rowOff>127000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139700</xdr:colOff>
      <xdr:row>91</xdr:row>
      <xdr:rowOff>25400</xdr:rowOff>
    </xdr:from>
    <xdr:to>
      <xdr:col>27</xdr:col>
      <xdr:colOff>203201</xdr:colOff>
      <xdr:row>107</xdr:row>
      <xdr:rowOff>177800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27</xdr:col>
      <xdr:colOff>330200</xdr:colOff>
      <xdr:row>91</xdr:row>
      <xdr:rowOff>25400</xdr:rowOff>
    </xdr:from>
    <xdr:to>
      <xdr:col>32</xdr:col>
      <xdr:colOff>736600</xdr:colOff>
      <xdr:row>107</xdr:row>
      <xdr:rowOff>139700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152399</xdr:colOff>
      <xdr:row>108</xdr:row>
      <xdr:rowOff>114300</xdr:rowOff>
    </xdr:from>
    <xdr:to>
      <xdr:col>27</xdr:col>
      <xdr:colOff>215900</xdr:colOff>
      <xdr:row>126</xdr:row>
      <xdr:rowOff>101600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27</xdr:col>
      <xdr:colOff>304800</xdr:colOff>
      <xdr:row>108</xdr:row>
      <xdr:rowOff>101600</xdr:rowOff>
    </xdr:from>
    <xdr:to>
      <xdr:col>32</xdr:col>
      <xdr:colOff>723899</xdr:colOff>
      <xdr:row>126</xdr:row>
      <xdr:rowOff>76200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22</xdr:col>
      <xdr:colOff>139700</xdr:colOff>
      <xdr:row>126</xdr:row>
      <xdr:rowOff>165100</xdr:rowOff>
    </xdr:from>
    <xdr:to>
      <xdr:col>27</xdr:col>
      <xdr:colOff>203201</xdr:colOff>
      <xdr:row>143</xdr:row>
      <xdr:rowOff>127000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27</xdr:col>
      <xdr:colOff>330200</xdr:colOff>
      <xdr:row>126</xdr:row>
      <xdr:rowOff>165100</xdr:rowOff>
    </xdr:from>
    <xdr:to>
      <xdr:col>32</xdr:col>
      <xdr:colOff>736600</xdr:colOff>
      <xdr:row>143</xdr:row>
      <xdr:rowOff>88900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22</xdr:col>
      <xdr:colOff>190499</xdr:colOff>
      <xdr:row>144</xdr:row>
      <xdr:rowOff>101600</xdr:rowOff>
    </xdr:from>
    <xdr:to>
      <xdr:col>27</xdr:col>
      <xdr:colOff>254000</xdr:colOff>
      <xdr:row>162</xdr:row>
      <xdr:rowOff>88900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27</xdr:col>
      <xdr:colOff>342900</xdr:colOff>
      <xdr:row>144</xdr:row>
      <xdr:rowOff>88900</xdr:rowOff>
    </xdr:from>
    <xdr:to>
      <xdr:col>32</xdr:col>
      <xdr:colOff>761999</xdr:colOff>
      <xdr:row>162</xdr:row>
      <xdr:rowOff>63500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22</xdr:col>
      <xdr:colOff>177800</xdr:colOff>
      <xdr:row>162</xdr:row>
      <xdr:rowOff>152400</xdr:rowOff>
    </xdr:from>
    <xdr:to>
      <xdr:col>27</xdr:col>
      <xdr:colOff>241301</xdr:colOff>
      <xdr:row>179</xdr:row>
      <xdr:rowOff>114300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27</xdr:col>
      <xdr:colOff>368300</xdr:colOff>
      <xdr:row>162</xdr:row>
      <xdr:rowOff>152400</xdr:rowOff>
    </xdr:from>
    <xdr:to>
      <xdr:col>32</xdr:col>
      <xdr:colOff>774700</xdr:colOff>
      <xdr:row>179</xdr:row>
      <xdr:rowOff>76200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325120</xdr:colOff>
      <xdr:row>16</xdr:row>
      <xdr:rowOff>20320</xdr:rowOff>
    </xdr:from>
    <xdr:to>
      <xdr:col>9</xdr:col>
      <xdr:colOff>508000</xdr:colOff>
      <xdr:row>20</xdr:row>
      <xdr:rowOff>127000</xdr:rowOff>
    </xdr:to>
    <xdr:sp macro="" textlink="">
      <xdr:nvSpPr>
        <xdr:cNvPr id="44" name="Oval 43"/>
        <xdr:cNvSpPr/>
      </xdr:nvSpPr>
      <xdr:spPr>
        <a:xfrm>
          <a:off x="6421120" y="3068320"/>
          <a:ext cx="1021080" cy="86868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0</xdr:colOff>
      <xdr:row>36</xdr:row>
      <xdr:rowOff>101600</xdr:rowOff>
    </xdr:from>
    <xdr:to>
      <xdr:col>10</xdr:col>
      <xdr:colOff>618067</xdr:colOff>
      <xdr:row>56</xdr:row>
      <xdr:rowOff>38100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282787</xdr:colOff>
      <xdr:row>51</xdr:row>
      <xdr:rowOff>20320</xdr:rowOff>
    </xdr:from>
    <xdr:to>
      <xdr:col>9</xdr:col>
      <xdr:colOff>465667</xdr:colOff>
      <xdr:row>55</xdr:row>
      <xdr:rowOff>127000</xdr:rowOff>
    </xdr:to>
    <xdr:sp macro="" textlink="">
      <xdr:nvSpPr>
        <xdr:cNvPr id="46" name="Oval 45"/>
        <xdr:cNvSpPr/>
      </xdr:nvSpPr>
      <xdr:spPr>
        <a:xfrm>
          <a:off x="6378787" y="9735820"/>
          <a:ext cx="1021080" cy="86868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0</xdr:colOff>
      <xdr:row>72</xdr:row>
      <xdr:rowOff>127000</xdr:rowOff>
    </xdr:from>
    <xdr:to>
      <xdr:col>10</xdr:col>
      <xdr:colOff>618067</xdr:colOff>
      <xdr:row>92</xdr:row>
      <xdr:rowOff>63500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282787</xdr:colOff>
      <xdr:row>87</xdr:row>
      <xdr:rowOff>45720</xdr:rowOff>
    </xdr:from>
    <xdr:to>
      <xdr:col>9</xdr:col>
      <xdr:colOff>465667</xdr:colOff>
      <xdr:row>91</xdr:row>
      <xdr:rowOff>152400</xdr:rowOff>
    </xdr:to>
    <xdr:sp macro="" textlink="">
      <xdr:nvSpPr>
        <xdr:cNvPr id="49" name="Oval 48"/>
        <xdr:cNvSpPr/>
      </xdr:nvSpPr>
      <xdr:spPr>
        <a:xfrm>
          <a:off x="6378787" y="16619220"/>
          <a:ext cx="1021080" cy="86868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825500</xdr:colOff>
      <xdr:row>108</xdr:row>
      <xdr:rowOff>88900</xdr:rowOff>
    </xdr:from>
    <xdr:to>
      <xdr:col>10</xdr:col>
      <xdr:colOff>605367</xdr:colOff>
      <xdr:row>127</xdr:row>
      <xdr:rowOff>76200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</xdr:col>
      <xdr:colOff>282787</xdr:colOff>
      <xdr:row>120</xdr:row>
      <xdr:rowOff>172720</xdr:rowOff>
    </xdr:from>
    <xdr:to>
      <xdr:col>9</xdr:col>
      <xdr:colOff>465667</xdr:colOff>
      <xdr:row>125</xdr:row>
      <xdr:rowOff>88900</xdr:rowOff>
    </xdr:to>
    <xdr:sp macro="" textlink="">
      <xdr:nvSpPr>
        <xdr:cNvPr id="51" name="Oval 50"/>
        <xdr:cNvSpPr/>
      </xdr:nvSpPr>
      <xdr:spPr>
        <a:xfrm>
          <a:off x="6378787" y="23032720"/>
          <a:ext cx="1021080" cy="86868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800100</xdr:colOff>
      <xdr:row>180</xdr:row>
      <xdr:rowOff>139700</xdr:rowOff>
    </xdr:from>
    <xdr:to>
      <xdr:col>10</xdr:col>
      <xdr:colOff>579967</xdr:colOff>
      <xdr:row>199</xdr:row>
      <xdr:rowOff>127000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8</xdr:col>
      <xdr:colOff>244687</xdr:colOff>
      <xdr:row>194</xdr:row>
      <xdr:rowOff>134620</xdr:rowOff>
    </xdr:from>
    <xdr:to>
      <xdr:col>9</xdr:col>
      <xdr:colOff>427567</xdr:colOff>
      <xdr:row>199</xdr:row>
      <xdr:rowOff>50800</xdr:rowOff>
    </xdr:to>
    <xdr:sp macro="" textlink="">
      <xdr:nvSpPr>
        <xdr:cNvPr id="55" name="Oval 54"/>
        <xdr:cNvSpPr/>
      </xdr:nvSpPr>
      <xdr:spPr>
        <a:xfrm>
          <a:off x="6340687" y="37091620"/>
          <a:ext cx="1021080" cy="86868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127000</xdr:colOff>
      <xdr:row>144</xdr:row>
      <xdr:rowOff>101600</xdr:rowOff>
    </xdr:from>
    <xdr:to>
      <xdr:col>6</xdr:col>
      <xdr:colOff>635000</xdr:colOff>
      <xdr:row>163</xdr:row>
      <xdr:rowOff>139700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749300</xdr:colOff>
      <xdr:row>144</xdr:row>
      <xdr:rowOff>101600</xdr:rowOff>
    </xdr:from>
    <xdr:to>
      <xdr:col>10</xdr:col>
      <xdr:colOff>529167</xdr:colOff>
      <xdr:row>163</xdr:row>
      <xdr:rowOff>88900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193887</xdr:colOff>
      <xdr:row>158</xdr:row>
      <xdr:rowOff>96520</xdr:rowOff>
    </xdr:from>
    <xdr:to>
      <xdr:col>9</xdr:col>
      <xdr:colOff>376767</xdr:colOff>
      <xdr:row>163</xdr:row>
      <xdr:rowOff>12700</xdr:rowOff>
    </xdr:to>
    <xdr:sp macro="" textlink="">
      <xdr:nvSpPr>
        <xdr:cNvPr id="53" name="Oval 52"/>
        <xdr:cNvSpPr/>
      </xdr:nvSpPr>
      <xdr:spPr>
        <a:xfrm>
          <a:off x="6289887" y="30195520"/>
          <a:ext cx="1021080" cy="86868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419100</xdr:colOff>
      <xdr:row>164</xdr:row>
      <xdr:rowOff>38100</xdr:rowOff>
    </xdr:from>
    <xdr:to>
      <xdr:col>9</xdr:col>
      <xdr:colOff>609600</xdr:colOff>
      <xdr:row>179</xdr:row>
      <xdr:rowOff>139700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KTG%20KPI%20Mobility%20through%201126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ing"/>
      <sheetName val="KPI"/>
      <sheetName val="Weeklies"/>
    </sheetNames>
    <sheetDataSet>
      <sheetData sheetId="0">
        <row r="122">
          <cell r="B122" t="str">
            <v>Video and Access</v>
          </cell>
        </row>
        <row r="123">
          <cell r="B123" t="str">
            <v>Mobility</v>
          </cell>
        </row>
        <row r="124">
          <cell r="B124" t="str">
            <v>Ethernet Backhaul</v>
          </cell>
        </row>
        <row r="125">
          <cell r="B125" t="str">
            <v>Metro and Transport</v>
          </cell>
        </row>
        <row r="126">
          <cell r="B126" t="str">
            <v>WaveReady</v>
          </cell>
        </row>
        <row r="127">
          <cell r="B127" t="str">
            <v>Services</v>
          </cell>
        </row>
        <row r="128">
          <cell r="B128" t="str">
            <v>SNET</v>
          </cell>
        </row>
        <row r="129">
          <cell r="B129" t="str">
            <v>Packet Portal</v>
          </cell>
        </row>
        <row r="130">
          <cell r="B130" t="str">
            <v>Fiber Optic</v>
          </cell>
        </row>
        <row r="131">
          <cell r="B131" t="str">
            <v>Global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"/>
  <sheetViews>
    <sheetView tabSelected="1" view="pageLayout" workbookViewId="0">
      <selection activeCell="K24" sqref="K24"/>
    </sheetView>
  </sheetViews>
  <sheetFormatPr baseColWidth="10" defaultColWidth="11" defaultRowHeight="15" x14ac:dyDescent="0"/>
  <cols>
    <col min="1" max="1" width="6.83203125" bestFit="1" customWidth="1"/>
    <col min="2" max="2" width="7.1640625" bestFit="1" customWidth="1"/>
  </cols>
  <sheetData/>
  <phoneticPr fontId="12" type="noConversion"/>
  <pageMargins left="0.3" right="0.3" top="0.5" bottom="0.3" header="0.3" footer="0.5"/>
  <pageSetup orientation="landscape" horizontalDpi="4294967292" verticalDpi="4294967292"/>
  <headerFooter>
    <oddHeader>&amp;C&amp;"Calibri,Regular"&amp;9&amp;K000000Mobility Segment Dashboard</oddHeader>
    <oddFooter>&amp;R&amp;"Calibri,Regular"&amp;9&amp;K000000Page &amp;P  of  &amp;N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outlinePr summaryBelow="0"/>
  </sheetPr>
  <dimension ref="A1:Z89"/>
  <sheetViews>
    <sheetView showGridLines="0" topLeftCell="A20" workbookViewId="0">
      <selection activeCell="X49" sqref="X49"/>
    </sheetView>
  </sheetViews>
  <sheetFormatPr baseColWidth="10" defaultColWidth="8.83203125" defaultRowHeight="12" x14ac:dyDescent="0"/>
  <cols>
    <col min="1" max="1" width="13.6640625" style="1" customWidth="1"/>
    <col min="2" max="2" width="15.83203125" style="1" customWidth="1"/>
    <col min="3" max="14" width="13.6640625" style="1" customWidth="1"/>
    <col min="15" max="15" width="15.6640625" style="1" customWidth="1"/>
    <col min="16" max="17" width="13.6640625" style="1" customWidth="1"/>
    <col min="18" max="18" width="14.33203125" style="1" customWidth="1"/>
    <col min="19" max="24" width="13.6640625" style="1" customWidth="1"/>
    <col min="25" max="25" width="12.83203125" style="1" customWidth="1"/>
    <col min="26" max="26" width="14.1640625" style="1" customWidth="1"/>
    <col min="27" max="16384" width="8.83203125" style="1"/>
  </cols>
  <sheetData>
    <row r="1" spans="1:26" ht="13" thickBot="1">
      <c r="A1" s="6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R1" s="5" t="s">
        <v>30</v>
      </c>
      <c r="S1" s="79">
        <v>41030</v>
      </c>
    </row>
    <row r="2" spans="1:26" s="5" customFormat="1" ht="16" thickBot="1">
      <c r="B2" s="41" t="s">
        <v>7</v>
      </c>
      <c r="C2" s="51">
        <v>40725</v>
      </c>
      <c r="D2" s="52">
        <v>40756</v>
      </c>
      <c r="E2" s="52">
        <v>40787</v>
      </c>
      <c r="F2" s="52">
        <v>40817</v>
      </c>
      <c r="G2" s="52">
        <v>40848</v>
      </c>
      <c r="H2" s="52">
        <v>40878</v>
      </c>
      <c r="I2" s="52">
        <v>40909</v>
      </c>
      <c r="J2" s="52">
        <v>40940</v>
      </c>
      <c r="K2" s="52">
        <v>40969</v>
      </c>
      <c r="L2" s="52">
        <v>41000</v>
      </c>
      <c r="M2" s="52">
        <v>41030</v>
      </c>
      <c r="N2" s="53">
        <v>41061</v>
      </c>
      <c r="O2" s="42" t="s">
        <v>8</v>
      </c>
      <c r="R2" s="64" t="s">
        <v>17</v>
      </c>
      <c r="S2" s="64" t="s">
        <v>18</v>
      </c>
      <c r="T2" s="64" t="s">
        <v>19</v>
      </c>
      <c r="U2" s="64" t="s">
        <v>20</v>
      </c>
      <c r="V2" s="64" t="s">
        <v>21</v>
      </c>
      <c r="W2" s="64"/>
      <c r="X2" s="65" t="s">
        <v>22</v>
      </c>
      <c r="Y2"/>
      <c r="Z2"/>
    </row>
    <row r="3" spans="1:26" ht="15">
      <c r="B3" s="43" t="s">
        <v>9</v>
      </c>
      <c r="C3" s="37">
        <v>118.0119202620843</v>
      </c>
      <c r="D3" s="38">
        <v>376.58902585246267</v>
      </c>
      <c r="E3" s="38">
        <v>325.85965903521793</v>
      </c>
      <c r="F3" s="38">
        <v>26.83604173742652</v>
      </c>
      <c r="G3" s="38">
        <v>234.22652772095461</v>
      </c>
      <c r="H3" s="38">
        <v>226</v>
      </c>
      <c r="I3" s="38">
        <v>105</v>
      </c>
      <c r="J3" s="38">
        <v>160</v>
      </c>
      <c r="K3" s="38">
        <v>538</v>
      </c>
      <c r="L3" s="38">
        <v>60</v>
      </c>
      <c r="M3" s="38">
        <v>254</v>
      </c>
      <c r="N3" s="39">
        <v>0</v>
      </c>
      <c r="O3" s="40">
        <f>SUM(C3:N3)</f>
        <v>2424.5231746081463</v>
      </c>
      <c r="R3" s="64">
        <v>70</v>
      </c>
      <c r="S3" s="64">
        <v>180</v>
      </c>
      <c r="T3" s="64">
        <v>180</v>
      </c>
      <c r="U3" s="64" t="str">
        <f>FIXED(W4,2) &amp; "% To Plan (YTD)"</f>
        <v>65.02% To Plan (YTD)</v>
      </c>
      <c r="V3" s="64">
        <v>180</v>
      </c>
      <c r="W3" s="64" t="s">
        <v>23</v>
      </c>
      <c r="X3" s="66" t="s">
        <v>24</v>
      </c>
      <c r="Y3" s="66" t="s">
        <v>25</v>
      </c>
      <c r="Z3" s="66" t="s">
        <v>26</v>
      </c>
    </row>
    <row r="4" spans="1:26" ht="15">
      <c r="B4" s="44" t="s">
        <v>38</v>
      </c>
      <c r="C4" s="8">
        <v>305.85925599999996</v>
      </c>
      <c r="D4" s="9">
        <v>304.33256</v>
      </c>
      <c r="E4" s="9">
        <v>572.89109499999995</v>
      </c>
      <c r="F4" s="9">
        <v>227.98743300000001</v>
      </c>
      <c r="G4" s="9">
        <v>389.83701000000008</v>
      </c>
      <c r="H4" s="9">
        <v>456.91154899999998</v>
      </c>
      <c r="I4" s="9">
        <v>449.99385300000006</v>
      </c>
      <c r="J4" s="9">
        <v>475.15092199999998</v>
      </c>
      <c r="K4" s="9">
        <v>740.31515699999989</v>
      </c>
      <c r="L4" s="9">
        <v>458.578622</v>
      </c>
      <c r="M4" s="9">
        <v>458.70862399999999</v>
      </c>
      <c r="N4" s="10">
        <v>602.97800399999994</v>
      </c>
      <c r="O4" s="11">
        <f t="shared" ref="O4:O10" si="0">SUM(C4:N4)</f>
        <v>5443.5440849999995</v>
      </c>
      <c r="R4" s="64">
        <v>85</v>
      </c>
      <c r="S4" s="64">
        <f>(180/100)*R3</f>
        <v>126</v>
      </c>
      <c r="T4" s="64">
        <v>9</v>
      </c>
      <c r="U4" s="67" t="str">
        <f>"$"&amp;(Z4*0)&amp;"M"</f>
        <v>$0M</v>
      </c>
      <c r="V4" s="64">
        <f>((180/100)*W4)-1</f>
        <v>116.04155817882418</v>
      </c>
      <c r="W4" s="68">
        <f>X4*100</f>
        <v>65.023087877124539</v>
      </c>
      <c r="X4" s="69">
        <f>Y4/Z4</f>
        <v>0.65023087877124541</v>
      </c>
      <c r="Y4" s="70">
        <f>LOOKUP($S$1,C2:N2,C12:N12)</f>
        <v>16688.668407318146</v>
      </c>
      <c r="Z4" s="70">
        <f>LOOKUP($S$1,C2:N2,C14:N14)</f>
        <v>25665.758044058231</v>
      </c>
    </row>
    <row r="5" spans="1:26" ht="16" thickBot="1">
      <c r="B5" s="45" t="s">
        <v>10</v>
      </c>
      <c r="C5" s="12">
        <v>31.3855614</v>
      </c>
      <c r="D5" s="13">
        <v>85.152085249999999</v>
      </c>
      <c r="E5" s="13">
        <v>-111.68850001999999</v>
      </c>
      <c r="F5" s="13">
        <v>-0.92126639999999993</v>
      </c>
      <c r="G5" s="13">
        <v>99.5</v>
      </c>
      <c r="H5" s="13">
        <v>722</v>
      </c>
      <c r="I5" s="13">
        <v>23</v>
      </c>
      <c r="J5" s="13">
        <v>57</v>
      </c>
      <c r="K5" s="13">
        <v>94</v>
      </c>
      <c r="L5" s="13">
        <v>177</v>
      </c>
      <c r="M5" s="13">
        <v>90</v>
      </c>
      <c r="N5" s="14">
        <v>0</v>
      </c>
      <c r="O5" s="15">
        <f t="shared" si="0"/>
        <v>1266.42788023</v>
      </c>
      <c r="R5" s="64"/>
      <c r="S5" s="64">
        <f>(180/100)*(R4-R3)</f>
        <v>27</v>
      </c>
      <c r="T5" s="64">
        <v>18</v>
      </c>
      <c r="U5" s="64"/>
      <c r="V5" s="64">
        <v>2</v>
      </c>
      <c r="W5" s="64"/>
      <c r="X5" s="71"/>
      <c r="Y5" s="71"/>
      <c r="Z5"/>
    </row>
    <row r="6" spans="1:26" ht="15">
      <c r="B6" s="46" t="s">
        <v>39</v>
      </c>
      <c r="C6" s="16">
        <v>299.44876743037355</v>
      </c>
      <c r="D6" s="17">
        <v>276.35884903097036</v>
      </c>
      <c r="E6" s="17">
        <v>446.04091110848191</v>
      </c>
      <c r="F6" s="17">
        <v>417.40490564160518</v>
      </c>
      <c r="G6" s="17">
        <v>457.70964090410854</v>
      </c>
      <c r="H6" s="17">
        <v>635.41742437286916</v>
      </c>
      <c r="I6" s="17">
        <v>458.68923755403034</v>
      </c>
      <c r="J6" s="17">
        <v>783.3099605220491</v>
      </c>
      <c r="K6" s="17">
        <v>823.70676583152124</v>
      </c>
      <c r="L6" s="17">
        <v>514.61579570255003</v>
      </c>
      <c r="M6" s="17">
        <v>630.13998795967484</v>
      </c>
      <c r="N6" s="18">
        <v>621.4231617583921</v>
      </c>
      <c r="O6" s="19">
        <f t="shared" si="0"/>
        <v>6364.2654078166261</v>
      </c>
      <c r="R6" s="64"/>
      <c r="S6" s="64">
        <f>360-SUM(S3:S5)</f>
        <v>27</v>
      </c>
      <c r="T6" s="64">
        <v>18</v>
      </c>
      <c r="U6" s="64"/>
      <c r="V6" s="64">
        <f>IF(360-SUM(V3:V5)&gt;=-1,360-SUM(V3:V5),-1)</f>
        <v>61.958441821175825</v>
      </c>
      <c r="W6" s="64"/>
      <c r="X6" s="71"/>
      <c r="Y6" s="72" t="s">
        <v>27</v>
      </c>
      <c r="Z6" s="73">
        <f>O14</f>
        <v>28731.246325816624</v>
      </c>
    </row>
    <row r="7" spans="1:26" ht="15">
      <c r="B7" s="47" t="s">
        <v>11</v>
      </c>
      <c r="C7" s="20">
        <v>10.023</v>
      </c>
      <c r="D7" s="21">
        <v>0</v>
      </c>
      <c r="E7" s="21">
        <v>20.075499990000001</v>
      </c>
      <c r="F7" s="21">
        <v>4.3095000099999998</v>
      </c>
      <c r="G7" s="21">
        <v>27.526799999999998</v>
      </c>
      <c r="H7" s="21">
        <v>2</v>
      </c>
      <c r="I7" s="21">
        <v>0</v>
      </c>
      <c r="J7" s="21">
        <v>289</v>
      </c>
      <c r="K7" s="21">
        <v>34</v>
      </c>
      <c r="L7" s="21">
        <v>0</v>
      </c>
      <c r="M7" s="21">
        <v>0</v>
      </c>
      <c r="N7" s="22">
        <v>0</v>
      </c>
      <c r="O7" s="23">
        <f t="shared" si="0"/>
        <v>386.9348</v>
      </c>
      <c r="R7" s="64"/>
      <c r="S7" s="64"/>
      <c r="T7" s="64">
        <v>18</v>
      </c>
      <c r="U7" s="64"/>
      <c r="V7" s="64"/>
      <c r="W7" s="64"/>
      <c r="X7" s="71"/>
      <c r="Y7" s="74" t="s">
        <v>28</v>
      </c>
      <c r="Z7" s="75">
        <f>Y4</f>
        <v>16688.668407318146</v>
      </c>
    </row>
    <row r="8" spans="1:26" ht="16" thickBot="1">
      <c r="B8" s="48" t="s">
        <v>40</v>
      </c>
      <c r="C8" s="24">
        <v>45.668999999999997</v>
      </c>
      <c r="D8" s="25">
        <v>93.27</v>
      </c>
      <c r="E8" s="25">
        <v>-161.93299999999999</v>
      </c>
      <c r="F8" s="25">
        <v>140.21</v>
      </c>
      <c r="G8" s="25">
        <v>70.090999999999994</v>
      </c>
      <c r="H8" s="25">
        <v>-114.3</v>
      </c>
      <c r="I8" s="25">
        <v>73.662999999999997</v>
      </c>
      <c r="J8" s="25">
        <v>6.9939999999999998</v>
      </c>
      <c r="K8" s="25">
        <v>17.346</v>
      </c>
      <c r="L8" s="25">
        <v>-8.2710000000000008</v>
      </c>
      <c r="M8" s="25">
        <v>62.734000000000002</v>
      </c>
      <c r="N8" s="26">
        <v>18.538</v>
      </c>
      <c r="O8" s="27">
        <f t="shared" si="0"/>
        <v>244.01100000000005</v>
      </c>
      <c r="R8" s="64"/>
      <c r="S8" s="64"/>
      <c r="T8" s="64">
        <v>18</v>
      </c>
      <c r="U8" s="64"/>
      <c r="V8" s="64"/>
      <c r="W8" s="64"/>
      <c r="X8" s="71"/>
      <c r="Y8" s="76" t="s">
        <v>29</v>
      </c>
      <c r="Z8" s="77">
        <f>IF(Z6-Z7&gt;0,Z6-Z7,0)</f>
        <v>12042.577918498479</v>
      </c>
    </row>
    <row r="9" spans="1:26" ht="16" thickBot="1">
      <c r="B9" s="49" t="s">
        <v>12</v>
      </c>
      <c r="C9" s="28">
        <v>563.86273997000012</v>
      </c>
      <c r="D9" s="29">
        <v>561.36320998000008</v>
      </c>
      <c r="E9" s="29">
        <v>2563.0222159299988</v>
      </c>
      <c r="F9" s="29">
        <v>1167.06596769</v>
      </c>
      <c r="G9" s="29">
        <v>1080.4684189099999</v>
      </c>
      <c r="H9" s="29">
        <v>2407</v>
      </c>
      <c r="I9" s="29">
        <v>478</v>
      </c>
      <c r="J9" s="29">
        <v>663</v>
      </c>
      <c r="K9" s="29">
        <v>2564</v>
      </c>
      <c r="L9" s="29">
        <v>292</v>
      </c>
      <c r="M9" s="29">
        <v>271</v>
      </c>
      <c r="N9" s="30">
        <v>0</v>
      </c>
      <c r="O9" s="31">
        <f t="shared" si="0"/>
        <v>12610.782552479999</v>
      </c>
      <c r="R9" s="64"/>
      <c r="S9" s="64"/>
      <c r="T9" s="64">
        <v>18</v>
      </c>
      <c r="U9" s="64"/>
      <c r="V9" s="64"/>
      <c r="W9" s="64"/>
      <c r="X9" s="71"/>
      <c r="Y9" s="71"/>
      <c r="Z9" s="78" t="str">
        <f>FIXED((Z7/Z6)*100,2) &amp; "% to FY12 Plan"</f>
        <v>58.09% to FY12 Plan</v>
      </c>
    </row>
    <row r="10" spans="1:26" ht="16" thickBot="1">
      <c r="B10" s="50" t="s">
        <v>41</v>
      </c>
      <c r="C10" s="32">
        <v>960.07681900000011</v>
      </c>
      <c r="D10" s="33">
        <v>1010.843846</v>
      </c>
      <c r="E10" s="33">
        <v>1687.368651</v>
      </c>
      <c r="F10" s="33">
        <v>1461.6051739999998</v>
      </c>
      <c r="G10" s="33">
        <v>1306.9405870000001</v>
      </c>
      <c r="H10" s="33">
        <v>1364.5143869999999</v>
      </c>
      <c r="I10" s="33">
        <v>1122.2640760000002</v>
      </c>
      <c r="J10" s="33">
        <v>1207.3146379999998</v>
      </c>
      <c r="K10" s="33">
        <v>2096.6905099999999</v>
      </c>
      <c r="L10" s="33">
        <v>1353.029243</v>
      </c>
      <c r="M10" s="33">
        <v>1286.2287859999997</v>
      </c>
      <c r="N10" s="34">
        <v>1822.5491160000001</v>
      </c>
      <c r="O10" s="35">
        <f t="shared" si="0"/>
        <v>16679.425833000001</v>
      </c>
      <c r="R10" s="64"/>
      <c r="S10" s="64"/>
      <c r="T10" s="64">
        <v>18</v>
      </c>
      <c r="U10" s="64"/>
      <c r="V10" s="64"/>
      <c r="W10" s="64"/>
      <c r="X10" s="71"/>
      <c r="Y10" s="71"/>
      <c r="Z10"/>
    </row>
    <row r="11" spans="1:26" ht="15">
      <c r="B11" s="56" t="s">
        <v>13</v>
      </c>
      <c r="C11" s="36">
        <f>C3+C5+C7+C9</f>
        <v>723.28322163208441</v>
      </c>
      <c r="D11" s="36">
        <f t="shared" ref="D11:O11" si="1">D3+D5+D7+D9</f>
        <v>1023.1043210824628</v>
      </c>
      <c r="E11" s="36">
        <f t="shared" si="1"/>
        <v>2797.2688749352169</v>
      </c>
      <c r="F11" s="36">
        <f t="shared" si="1"/>
        <v>1197.2902430374265</v>
      </c>
      <c r="G11" s="36">
        <f t="shared" si="1"/>
        <v>1441.7217466309544</v>
      </c>
      <c r="H11" s="36">
        <f t="shared" si="1"/>
        <v>3357</v>
      </c>
      <c r="I11" s="36">
        <f t="shared" si="1"/>
        <v>606</v>
      </c>
      <c r="J11" s="36">
        <f t="shared" si="1"/>
        <v>1169</v>
      </c>
      <c r="K11" s="36">
        <f t="shared" si="1"/>
        <v>3230</v>
      </c>
      <c r="L11" s="36">
        <f t="shared" si="1"/>
        <v>529</v>
      </c>
      <c r="M11" s="36">
        <f t="shared" si="1"/>
        <v>615</v>
      </c>
      <c r="N11" s="36">
        <f t="shared" si="1"/>
        <v>0</v>
      </c>
      <c r="O11" s="57">
        <f t="shared" si="1"/>
        <v>16688.668407318146</v>
      </c>
      <c r="R11" s="64"/>
      <c r="S11" s="64"/>
      <c r="T11" s="64">
        <v>18</v>
      </c>
      <c r="U11" s="64" t="str">
        <f>"$"&amp; FIXED((Z4/1.33/1000),2)&amp;"M"</f>
        <v>$19.30M</v>
      </c>
      <c r="V11" s="64"/>
      <c r="W11" s="64"/>
      <c r="X11" s="71"/>
      <c r="Y11" s="71"/>
      <c r="Z11"/>
    </row>
    <row r="12" spans="1:26" ht="15">
      <c r="B12" s="62" t="s">
        <v>15</v>
      </c>
      <c r="C12" s="63">
        <f>C11</f>
        <v>723.28322163208441</v>
      </c>
      <c r="D12" s="63">
        <f>C12+D11</f>
        <v>1746.3875427145472</v>
      </c>
      <c r="E12" s="63">
        <f t="shared" ref="E12:N12" si="2">D12+E11</f>
        <v>4543.6564176497641</v>
      </c>
      <c r="F12" s="63">
        <f t="shared" si="2"/>
        <v>5740.9466606871902</v>
      </c>
      <c r="G12" s="63">
        <f t="shared" si="2"/>
        <v>7182.6684073181441</v>
      </c>
      <c r="H12" s="63">
        <f t="shared" si="2"/>
        <v>10539.668407318144</v>
      </c>
      <c r="I12" s="63">
        <f t="shared" si="2"/>
        <v>11145.668407318144</v>
      </c>
      <c r="J12" s="63">
        <f t="shared" si="2"/>
        <v>12314.668407318144</v>
      </c>
      <c r="K12" s="63">
        <f t="shared" si="2"/>
        <v>15544.668407318144</v>
      </c>
      <c r="L12" s="63">
        <f t="shared" si="2"/>
        <v>16073.668407318144</v>
      </c>
      <c r="M12" s="63">
        <f t="shared" si="2"/>
        <v>16688.668407318146</v>
      </c>
      <c r="N12" s="63">
        <f t="shared" si="2"/>
        <v>16688.668407318146</v>
      </c>
      <c r="O12" s="63">
        <f>O11</f>
        <v>16688.668407318146</v>
      </c>
      <c r="R12" s="64"/>
      <c r="S12" s="64"/>
      <c r="T12" s="64">
        <v>18</v>
      </c>
      <c r="U12" s="64"/>
      <c r="V12" s="64"/>
      <c r="W12" s="64"/>
      <c r="X12" s="71"/>
    </row>
    <row r="13" spans="1:26" ht="15">
      <c r="B13" s="58" t="s">
        <v>42</v>
      </c>
      <c r="C13" s="55">
        <f>C4+C6+C8+C10</f>
        <v>1611.0538424303736</v>
      </c>
      <c r="D13" s="55">
        <f t="shared" ref="D13:O13" si="3">D4+D6+D8+D10</f>
        <v>1684.8052550309703</v>
      </c>
      <c r="E13" s="55">
        <f t="shared" si="3"/>
        <v>2544.3676571084816</v>
      </c>
      <c r="F13" s="55">
        <f t="shared" si="3"/>
        <v>2247.2075126416048</v>
      </c>
      <c r="G13" s="55">
        <f t="shared" si="3"/>
        <v>2224.5782379041088</v>
      </c>
      <c r="H13" s="55">
        <f t="shared" si="3"/>
        <v>2342.5433603728688</v>
      </c>
      <c r="I13" s="55">
        <f t="shared" si="3"/>
        <v>2104.6101665540305</v>
      </c>
      <c r="J13" s="55">
        <f t="shared" si="3"/>
        <v>2472.7695205220489</v>
      </c>
      <c r="K13" s="55">
        <f t="shared" si="3"/>
        <v>3678.0584328315208</v>
      </c>
      <c r="L13" s="55">
        <f t="shared" si="3"/>
        <v>2317.95266070255</v>
      </c>
      <c r="M13" s="55">
        <f t="shared" si="3"/>
        <v>2437.8113979596747</v>
      </c>
      <c r="N13" s="55">
        <f t="shared" si="3"/>
        <v>3065.4882817583921</v>
      </c>
      <c r="O13" s="59">
        <f t="shared" si="3"/>
        <v>28731.246325816624</v>
      </c>
      <c r="P13" s="54">
        <f>(IF(O13-O11&lt;0,0,O13-O11))</f>
        <v>12042.577918498479</v>
      </c>
      <c r="Q13" s="1" t="s">
        <v>16</v>
      </c>
      <c r="R13" s="64"/>
      <c r="S13" s="64"/>
      <c r="T13" s="64">
        <v>18</v>
      </c>
      <c r="U13" s="64"/>
      <c r="V13" s="64"/>
      <c r="W13" s="64"/>
      <c r="X13" s="71"/>
      <c r="Y13" s="5"/>
      <c r="Z13" s="5"/>
    </row>
    <row r="14" spans="1:26" ht="16" thickBot="1">
      <c r="B14" s="60" t="s">
        <v>43</v>
      </c>
      <c r="C14" s="61">
        <f>C13</f>
        <v>1611.0538424303736</v>
      </c>
      <c r="D14" s="61">
        <f>C14+D13</f>
        <v>3295.8590974613439</v>
      </c>
      <c r="E14" s="61">
        <f t="shared" ref="E14:N14" si="4">D14+E13</f>
        <v>5840.2267545698251</v>
      </c>
      <c r="F14" s="61">
        <f t="shared" si="4"/>
        <v>8087.4342672114299</v>
      </c>
      <c r="G14" s="61">
        <f t="shared" si="4"/>
        <v>10312.012505115539</v>
      </c>
      <c r="H14" s="61">
        <f t="shared" si="4"/>
        <v>12654.555865488408</v>
      </c>
      <c r="I14" s="61">
        <f t="shared" si="4"/>
        <v>14759.166032042438</v>
      </c>
      <c r="J14" s="61">
        <f t="shared" si="4"/>
        <v>17231.935552564486</v>
      </c>
      <c r="K14" s="61">
        <f t="shared" si="4"/>
        <v>20909.993985396006</v>
      </c>
      <c r="L14" s="61">
        <f t="shared" si="4"/>
        <v>23227.946646098557</v>
      </c>
      <c r="M14" s="61">
        <f t="shared" si="4"/>
        <v>25665.758044058231</v>
      </c>
      <c r="N14" s="61">
        <f t="shared" si="4"/>
        <v>28731.246325816624</v>
      </c>
      <c r="O14" s="61">
        <f>O13</f>
        <v>28731.246325816624</v>
      </c>
      <c r="P14" s="54"/>
      <c r="R14" s="64"/>
      <c r="S14" s="64"/>
      <c r="T14" s="64">
        <v>9</v>
      </c>
      <c r="U14" s="64" t="str">
        <f>"$"&amp;FIXED((Z4/1000),2)&amp;"M"</f>
        <v>$25.67M</v>
      </c>
      <c r="V14" s="64"/>
      <c r="W14" s="64"/>
      <c r="X14" s="71"/>
    </row>
    <row r="15" spans="1:26" ht="13">
      <c r="B15" s="3"/>
      <c r="C15" s="2"/>
      <c r="D15" s="2"/>
      <c r="E15" s="2"/>
      <c r="F15" s="2"/>
      <c r="G15" s="2"/>
      <c r="H15" s="2"/>
      <c r="I15" s="2">
        <f>SUM(I13:K13)</f>
        <v>8255.4381199076015</v>
      </c>
      <c r="J15" s="2"/>
      <c r="K15" s="2"/>
      <c r="L15" s="2"/>
      <c r="M15" s="2"/>
      <c r="N15" s="2"/>
    </row>
    <row r="16" spans="1:26" ht="13" thickBot="1">
      <c r="A16" s="6" t="s">
        <v>4</v>
      </c>
      <c r="R16" s="5"/>
      <c r="S16" s="5"/>
      <c r="T16" s="5"/>
      <c r="U16" s="5"/>
      <c r="V16" s="5"/>
      <c r="W16" s="5"/>
      <c r="X16" s="5"/>
    </row>
    <row r="17" spans="1:26" s="5" customFormat="1" ht="16" thickBot="1">
      <c r="B17" s="41" t="s">
        <v>7</v>
      </c>
      <c r="C17" s="51">
        <v>40725</v>
      </c>
      <c r="D17" s="52">
        <v>40756</v>
      </c>
      <c r="E17" s="52">
        <v>40787</v>
      </c>
      <c r="F17" s="52">
        <v>40817</v>
      </c>
      <c r="G17" s="52">
        <v>40848</v>
      </c>
      <c r="H17" s="52">
        <v>40878</v>
      </c>
      <c r="I17" s="52">
        <v>40909</v>
      </c>
      <c r="J17" s="52">
        <v>40940</v>
      </c>
      <c r="K17" s="52">
        <v>40969</v>
      </c>
      <c r="L17" s="52">
        <v>41000</v>
      </c>
      <c r="M17" s="52">
        <v>41030</v>
      </c>
      <c r="N17" s="53">
        <v>41061</v>
      </c>
      <c r="O17" s="42" t="s">
        <v>8</v>
      </c>
      <c r="R17" s="64" t="s">
        <v>17</v>
      </c>
      <c r="S17" s="64" t="s">
        <v>18</v>
      </c>
      <c r="T17" s="64" t="s">
        <v>19</v>
      </c>
      <c r="U17" s="64" t="s">
        <v>20</v>
      </c>
      <c r="V17" s="64" t="s">
        <v>21</v>
      </c>
      <c r="W17" s="64"/>
      <c r="X17" s="65" t="s">
        <v>22</v>
      </c>
      <c r="Y17"/>
      <c r="Z17"/>
    </row>
    <row r="18" spans="1:26" ht="15">
      <c r="B18" s="43" t="s">
        <v>9</v>
      </c>
      <c r="C18" s="37">
        <v>35.958361404766165</v>
      </c>
      <c r="D18" s="38">
        <v>125.58569152547051</v>
      </c>
      <c r="E18" s="38">
        <v>1876.1538976987347</v>
      </c>
      <c r="F18" s="38">
        <v>37.412440000000004</v>
      </c>
      <c r="G18" s="38">
        <v>158.25952006294256</v>
      </c>
      <c r="H18" s="38">
        <v>902</v>
      </c>
      <c r="I18" s="38">
        <v>57</v>
      </c>
      <c r="J18" s="38">
        <v>4301</v>
      </c>
      <c r="K18" s="38">
        <v>1465</v>
      </c>
      <c r="L18" s="38">
        <v>246</v>
      </c>
      <c r="M18" s="38">
        <v>0</v>
      </c>
      <c r="N18" s="39">
        <v>0</v>
      </c>
      <c r="O18" s="40">
        <f>SUM(C18:N18)</f>
        <v>9204.3699106919139</v>
      </c>
      <c r="R18" s="64">
        <v>70</v>
      </c>
      <c r="S18" s="64">
        <v>180</v>
      </c>
      <c r="T18" s="64">
        <v>180</v>
      </c>
      <c r="U18" s="64" t="str">
        <f>FIXED(W19,2) &amp; "% To Plan (YTD)"</f>
        <v>75.48% To Plan (YTD)</v>
      </c>
      <c r="V18" s="64">
        <v>180</v>
      </c>
      <c r="W18" s="64" t="s">
        <v>23</v>
      </c>
      <c r="X18" s="66" t="s">
        <v>24</v>
      </c>
      <c r="Y18" s="66" t="s">
        <v>25</v>
      </c>
      <c r="Z18" s="66" t="s">
        <v>26</v>
      </c>
    </row>
    <row r="19" spans="1:26" ht="15">
      <c r="B19" s="44" t="s">
        <v>38</v>
      </c>
      <c r="C19" s="8">
        <v>462.98607440000006</v>
      </c>
      <c r="D19" s="9">
        <v>460.60274400000003</v>
      </c>
      <c r="E19" s="9">
        <v>867.18889050000018</v>
      </c>
      <c r="F19" s="9">
        <v>331.23625670000007</v>
      </c>
      <c r="G19" s="9">
        <v>566.33929899999998</v>
      </c>
      <c r="H19" s="9">
        <v>663.7458451</v>
      </c>
      <c r="I19" s="9">
        <v>646.98261469999989</v>
      </c>
      <c r="J19" s="9">
        <v>683.1459077999998</v>
      </c>
      <c r="K19" s="9">
        <v>1064.3754842999999</v>
      </c>
      <c r="L19" s="9">
        <v>688.00913779999996</v>
      </c>
      <c r="M19" s="9">
        <v>688.13913759999991</v>
      </c>
      <c r="N19" s="10">
        <v>904.64219960000003</v>
      </c>
      <c r="O19" s="11">
        <f t="shared" ref="O19:O25" si="5">SUM(C19:N19)</f>
        <v>8027.3935914999993</v>
      </c>
      <c r="R19" s="64">
        <v>85</v>
      </c>
      <c r="S19" s="64">
        <f>(180/100)*R18</f>
        <v>126</v>
      </c>
      <c r="T19" s="64">
        <v>9</v>
      </c>
      <c r="U19" s="67" t="str">
        <f>"$"&amp;(Z19*0)&amp;"M"</f>
        <v>$0M</v>
      </c>
      <c r="V19" s="64">
        <f>((180/100)*W19)-1</f>
        <v>134.85934082752192</v>
      </c>
      <c r="W19" s="68">
        <f>X19*100</f>
        <v>75.477411570845504</v>
      </c>
      <c r="X19" s="69">
        <f>Y19/Z19</f>
        <v>0.7547741157084551</v>
      </c>
      <c r="Y19" s="70">
        <f>LOOKUP($S$1,C17:N17,C27:N27)</f>
        <v>19962.500588311916</v>
      </c>
      <c r="Z19" s="70">
        <f>LOOKUP($S$1,C17:N17,C29:N29)</f>
        <v>26448.311054724596</v>
      </c>
    </row>
    <row r="20" spans="1:26" ht="16" thickBot="1">
      <c r="B20" s="45" t="s">
        <v>10</v>
      </c>
      <c r="C20" s="12">
        <v>404.56261044999997</v>
      </c>
      <c r="D20" s="13">
        <v>345.94517608000001</v>
      </c>
      <c r="E20" s="13">
        <v>868.90653787000008</v>
      </c>
      <c r="F20" s="13">
        <v>560.52368932000002</v>
      </c>
      <c r="G20" s="13">
        <v>108.11254547999999</v>
      </c>
      <c r="H20" s="13">
        <v>1547</v>
      </c>
      <c r="I20" s="13">
        <v>206</v>
      </c>
      <c r="J20" s="13">
        <v>76</v>
      </c>
      <c r="K20" s="13">
        <v>2159</v>
      </c>
      <c r="L20" s="13">
        <v>54</v>
      </c>
      <c r="M20" s="13">
        <v>801</v>
      </c>
      <c r="N20" s="14">
        <v>0</v>
      </c>
      <c r="O20" s="15">
        <f t="shared" si="5"/>
        <v>7131.0505592</v>
      </c>
      <c r="R20" s="64"/>
      <c r="S20" s="64">
        <f>(180/100)*(R19-R18)</f>
        <v>27</v>
      </c>
      <c r="T20" s="64">
        <v>18</v>
      </c>
      <c r="U20" s="64"/>
      <c r="V20" s="64">
        <v>2</v>
      </c>
      <c r="W20" s="64"/>
      <c r="X20" s="71"/>
      <c r="Y20" s="71"/>
      <c r="Z20"/>
    </row>
    <row r="21" spans="1:26" ht="15">
      <c r="B21" s="46" t="s">
        <v>39</v>
      </c>
      <c r="C21" s="16">
        <v>634.32666852977695</v>
      </c>
      <c r="D21" s="17">
        <v>585.41427612165546</v>
      </c>
      <c r="E21" s="17">
        <v>944.85365036159885</v>
      </c>
      <c r="F21" s="17">
        <v>700.84284492485085</v>
      </c>
      <c r="G21" s="17">
        <v>768.51397593998001</v>
      </c>
      <c r="H21" s="17">
        <v>1066.893766644132</v>
      </c>
      <c r="I21" s="17">
        <v>520.5151414224805</v>
      </c>
      <c r="J21" s="17">
        <v>888.89139542524526</v>
      </c>
      <c r="K21" s="17">
        <v>934.73277073623899</v>
      </c>
      <c r="L21" s="17">
        <v>840.83093804618932</v>
      </c>
      <c r="M21" s="17">
        <v>1029.5854063724521</v>
      </c>
      <c r="N21" s="18">
        <v>1015.3436629226062</v>
      </c>
      <c r="O21" s="19">
        <f t="shared" si="5"/>
        <v>9930.7444974472091</v>
      </c>
      <c r="R21" s="64"/>
      <c r="S21" s="64">
        <f>360-SUM(S18:S20)</f>
        <v>27</v>
      </c>
      <c r="T21" s="64">
        <v>18</v>
      </c>
      <c r="U21" s="64"/>
      <c r="V21" s="64">
        <f>IF(360-SUM(V18:V20)&gt;=-1,360-SUM(V18:V20),-1)</f>
        <v>43.140659172478081</v>
      </c>
      <c r="W21" s="64"/>
      <c r="X21" s="71"/>
      <c r="Y21" s="72" t="s">
        <v>27</v>
      </c>
      <c r="Z21" s="73">
        <f>O29</f>
        <v>29703.709005647212</v>
      </c>
    </row>
    <row r="22" spans="1:26" ht="15">
      <c r="B22" s="47" t="s">
        <v>11</v>
      </c>
      <c r="C22" s="20">
        <v>-4.5474735088646413E-16</v>
      </c>
      <c r="D22" s="21">
        <v>-2.1279998999999918</v>
      </c>
      <c r="E22" s="21">
        <v>0</v>
      </c>
      <c r="F22" s="21">
        <v>28.758220000000001</v>
      </c>
      <c r="G22" s="21">
        <v>0</v>
      </c>
      <c r="H22" s="21">
        <v>62</v>
      </c>
      <c r="I22" s="21">
        <v>0</v>
      </c>
      <c r="J22" s="21">
        <v>0</v>
      </c>
      <c r="K22" s="21">
        <v>32</v>
      </c>
      <c r="L22" s="21">
        <v>0</v>
      </c>
      <c r="M22" s="21">
        <v>0</v>
      </c>
      <c r="N22" s="22">
        <v>0</v>
      </c>
      <c r="O22" s="23">
        <f t="shared" si="5"/>
        <v>120.6302201</v>
      </c>
      <c r="R22" s="64"/>
      <c r="S22" s="64"/>
      <c r="T22" s="64">
        <v>18</v>
      </c>
      <c r="U22" s="64"/>
      <c r="V22" s="64"/>
      <c r="W22" s="64"/>
      <c r="X22" s="71"/>
      <c r="Y22" s="74" t="s">
        <v>28</v>
      </c>
      <c r="Z22" s="75">
        <f>Y19</f>
        <v>19962.500588311916</v>
      </c>
    </row>
    <row r="23" spans="1:26" ht="16" thickBot="1">
      <c r="B23" s="48" t="s">
        <v>40</v>
      </c>
      <c r="C23" s="24">
        <v>49.999499999999998</v>
      </c>
      <c r="D23" s="25">
        <v>11</v>
      </c>
      <c r="E23" s="25">
        <v>350</v>
      </c>
      <c r="F23" s="25">
        <v>25</v>
      </c>
      <c r="G23" s="25">
        <v>225</v>
      </c>
      <c r="H23" s="25">
        <v>295</v>
      </c>
      <c r="I23" s="25">
        <v>0</v>
      </c>
      <c r="J23" s="25">
        <v>60</v>
      </c>
      <c r="K23" s="25">
        <v>74</v>
      </c>
      <c r="L23" s="25">
        <v>250</v>
      </c>
      <c r="M23" s="25">
        <v>222</v>
      </c>
      <c r="N23" s="26">
        <v>250</v>
      </c>
      <c r="O23" s="27">
        <f t="shared" si="5"/>
        <v>1811.9994999999999</v>
      </c>
      <c r="R23" s="64"/>
      <c r="S23" s="64"/>
      <c r="T23" s="64">
        <v>18</v>
      </c>
      <c r="U23" s="64"/>
      <c r="V23" s="64"/>
      <c r="W23" s="64"/>
      <c r="X23" s="71"/>
      <c r="Y23" s="76" t="s">
        <v>29</v>
      </c>
      <c r="Z23" s="77">
        <f>IF(Z21-Z22&gt;0,Z21-Z22,0)</f>
        <v>9741.208417335296</v>
      </c>
    </row>
    <row r="24" spans="1:26" ht="16" thickBot="1">
      <c r="B24" s="49" t="s">
        <v>12</v>
      </c>
      <c r="C24" s="28">
        <v>489.04179918</v>
      </c>
      <c r="D24" s="29">
        <v>191.83718970000001</v>
      </c>
      <c r="E24" s="29">
        <v>990.84375991999991</v>
      </c>
      <c r="F24" s="29">
        <v>150.99227995999999</v>
      </c>
      <c r="G24" s="29">
        <v>353.73486955999999</v>
      </c>
      <c r="H24" s="29">
        <v>124</v>
      </c>
      <c r="I24" s="29">
        <v>-6</v>
      </c>
      <c r="J24" s="29">
        <v>0</v>
      </c>
      <c r="K24" s="29">
        <v>1092</v>
      </c>
      <c r="L24" s="29">
        <v>120</v>
      </c>
      <c r="M24" s="29">
        <v>0</v>
      </c>
      <c r="N24" s="30">
        <v>0</v>
      </c>
      <c r="O24" s="31">
        <f t="shared" si="5"/>
        <v>3506.4498983199996</v>
      </c>
      <c r="R24" s="64"/>
      <c r="S24" s="64"/>
      <c r="T24" s="64">
        <v>18</v>
      </c>
      <c r="U24" s="64"/>
      <c r="V24" s="64"/>
      <c r="W24" s="64"/>
      <c r="X24" s="71"/>
      <c r="Y24" s="71"/>
      <c r="Z24" s="78" t="str">
        <f>FIXED((Z22/Z21)*100,2) &amp; "% to FY12 Plan"</f>
        <v>67.21% to FY12 Plan</v>
      </c>
    </row>
    <row r="25" spans="1:26" ht="16" thickBot="1">
      <c r="B25" s="50" t="s">
        <v>41</v>
      </c>
      <c r="C25" s="32">
        <v>571.77931810000007</v>
      </c>
      <c r="D25" s="33">
        <v>602.01261539999996</v>
      </c>
      <c r="E25" s="33">
        <v>1004.9221348999999</v>
      </c>
      <c r="F25" s="33">
        <v>870.27548260000003</v>
      </c>
      <c r="G25" s="33">
        <v>778.1889412999999</v>
      </c>
      <c r="H25" s="33">
        <v>812.46556129999988</v>
      </c>
      <c r="I25" s="33">
        <v>668.5325924</v>
      </c>
      <c r="J25" s="33">
        <v>719.19253619999995</v>
      </c>
      <c r="K25" s="33">
        <v>1249.001949</v>
      </c>
      <c r="L25" s="33">
        <v>805.78907570000001</v>
      </c>
      <c r="M25" s="33">
        <v>765.99912139999992</v>
      </c>
      <c r="N25" s="34">
        <v>1085.4120883999999</v>
      </c>
      <c r="O25" s="35">
        <f t="shared" si="5"/>
        <v>9933.5714167000006</v>
      </c>
      <c r="R25" s="64"/>
      <c r="S25" s="64"/>
      <c r="T25" s="64">
        <v>18</v>
      </c>
      <c r="U25" s="64"/>
      <c r="V25" s="64"/>
      <c r="W25" s="64"/>
      <c r="X25" s="71"/>
      <c r="Y25" s="71"/>
      <c r="Z25"/>
    </row>
    <row r="26" spans="1:26" ht="15">
      <c r="B26" s="56" t="s">
        <v>13</v>
      </c>
      <c r="C26" s="36">
        <f>C18+C20+C22+C24</f>
        <v>929.56277103476612</v>
      </c>
      <c r="D26" s="36">
        <f t="shared" ref="D26:O26" si="6">D18+D20+D22+D24</f>
        <v>661.24005740547045</v>
      </c>
      <c r="E26" s="36">
        <f t="shared" si="6"/>
        <v>3735.9041954887343</v>
      </c>
      <c r="F26" s="36">
        <f t="shared" si="6"/>
        <v>777.68662928000003</v>
      </c>
      <c r="G26" s="36">
        <f t="shared" si="6"/>
        <v>620.10693510294254</v>
      </c>
      <c r="H26" s="36">
        <f t="shared" si="6"/>
        <v>2635</v>
      </c>
      <c r="I26" s="36">
        <f t="shared" si="6"/>
        <v>257</v>
      </c>
      <c r="J26" s="36">
        <f t="shared" si="6"/>
        <v>4377</v>
      </c>
      <c r="K26" s="36">
        <f t="shared" si="6"/>
        <v>4748</v>
      </c>
      <c r="L26" s="36">
        <f t="shared" si="6"/>
        <v>420</v>
      </c>
      <c r="M26" s="36">
        <f t="shared" si="6"/>
        <v>801</v>
      </c>
      <c r="N26" s="36">
        <f t="shared" si="6"/>
        <v>0</v>
      </c>
      <c r="O26" s="57">
        <f t="shared" si="6"/>
        <v>19962.500588311912</v>
      </c>
      <c r="R26" s="64"/>
      <c r="S26" s="64"/>
      <c r="T26" s="64">
        <v>18</v>
      </c>
      <c r="U26" s="64" t="str">
        <f>"$"&amp; FIXED((Z19/1.33/1000),2)&amp;"M"</f>
        <v>$19.89M</v>
      </c>
      <c r="V26" s="64"/>
      <c r="W26" s="64"/>
      <c r="X26" s="71"/>
      <c r="Y26" s="71"/>
      <c r="Z26"/>
    </row>
    <row r="27" spans="1:26" ht="15">
      <c r="B27" s="62" t="s">
        <v>15</v>
      </c>
      <c r="C27" s="63">
        <f>C26</f>
        <v>929.56277103476612</v>
      </c>
      <c r="D27" s="63">
        <f t="shared" ref="D27:N27" si="7">C27+D26</f>
        <v>1590.8028284402367</v>
      </c>
      <c r="E27" s="63">
        <f t="shared" si="7"/>
        <v>5326.7070239289715</v>
      </c>
      <c r="F27" s="63">
        <f t="shared" si="7"/>
        <v>6104.393653208972</v>
      </c>
      <c r="G27" s="63">
        <f t="shared" si="7"/>
        <v>6724.5005883119147</v>
      </c>
      <c r="H27" s="63">
        <f t="shared" si="7"/>
        <v>9359.5005883119156</v>
      </c>
      <c r="I27" s="63">
        <f t="shared" si="7"/>
        <v>9616.5005883119156</v>
      </c>
      <c r="J27" s="63">
        <f t="shared" si="7"/>
        <v>13993.500588311916</v>
      </c>
      <c r="K27" s="63">
        <f t="shared" si="7"/>
        <v>18741.500588311916</v>
      </c>
      <c r="L27" s="63">
        <f t="shared" si="7"/>
        <v>19161.500588311916</v>
      </c>
      <c r="M27" s="63">
        <f t="shared" si="7"/>
        <v>19962.500588311916</v>
      </c>
      <c r="N27" s="63">
        <f t="shared" si="7"/>
        <v>19962.500588311916</v>
      </c>
      <c r="O27" s="63">
        <f>O26</f>
        <v>19962.500588311912</v>
      </c>
      <c r="R27" s="64"/>
      <c r="S27" s="64"/>
      <c r="T27" s="64">
        <v>18</v>
      </c>
      <c r="U27" s="64"/>
      <c r="V27" s="64"/>
      <c r="W27" s="64"/>
      <c r="X27" s="71"/>
    </row>
    <row r="28" spans="1:26" ht="15">
      <c r="B28" s="58" t="s">
        <v>42</v>
      </c>
      <c r="C28" s="55">
        <f>C19+C21+C23+C25</f>
        <v>1719.091561029777</v>
      </c>
      <c r="D28" s="55">
        <f t="shared" ref="D28:O28" si="8">D19+D21+D23+D25</f>
        <v>1659.0296355216556</v>
      </c>
      <c r="E28" s="55">
        <f t="shared" si="8"/>
        <v>3166.9646757615992</v>
      </c>
      <c r="F28" s="55">
        <f t="shared" si="8"/>
        <v>1927.3545842248509</v>
      </c>
      <c r="G28" s="55">
        <f t="shared" si="8"/>
        <v>2338.04221623998</v>
      </c>
      <c r="H28" s="55">
        <f t="shared" si="8"/>
        <v>2838.1051730441318</v>
      </c>
      <c r="I28" s="55">
        <f t="shared" si="8"/>
        <v>1836.0303485224804</v>
      </c>
      <c r="J28" s="55">
        <f t="shared" si="8"/>
        <v>2351.2298394252448</v>
      </c>
      <c r="K28" s="55">
        <f t="shared" si="8"/>
        <v>3322.1102040362389</v>
      </c>
      <c r="L28" s="55">
        <f t="shared" si="8"/>
        <v>2584.6291515461894</v>
      </c>
      <c r="M28" s="55">
        <f t="shared" si="8"/>
        <v>2705.7236653724522</v>
      </c>
      <c r="N28" s="55">
        <f t="shared" si="8"/>
        <v>3255.397950922606</v>
      </c>
      <c r="O28" s="59">
        <f t="shared" si="8"/>
        <v>29703.709005647212</v>
      </c>
      <c r="P28" s="54">
        <f>(IF(O28-O26&lt;0,0,O28-O26))</f>
        <v>9741.2084173352996</v>
      </c>
      <c r="Q28" s="1" t="s">
        <v>16</v>
      </c>
      <c r="R28" s="64"/>
      <c r="S28" s="64"/>
      <c r="T28" s="64">
        <v>18</v>
      </c>
      <c r="U28" s="64"/>
      <c r="V28" s="64"/>
      <c r="W28" s="64"/>
      <c r="X28" s="71"/>
      <c r="Y28" s="5"/>
      <c r="Z28" s="5"/>
    </row>
    <row r="29" spans="1:26" ht="16" thickBot="1">
      <c r="B29" s="60" t="s">
        <v>43</v>
      </c>
      <c r="C29" s="61">
        <f>C28</f>
        <v>1719.091561029777</v>
      </c>
      <c r="D29" s="61">
        <f t="shared" ref="D29:N29" si="9">C29+D28</f>
        <v>3378.1211965514326</v>
      </c>
      <c r="E29" s="61">
        <f t="shared" si="9"/>
        <v>6545.0858723130314</v>
      </c>
      <c r="F29" s="61">
        <f t="shared" si="9"/>
        <v>8472.4404565378827</v>
      </c>
      <c r="G29" s="61">
        <f t="shared" si="9"/>
        <v>10810.482672777864</v>
      </c>
      <c r="H29" s="61">
        <f t="shared" si="9"/>
        <v>13648.587845821996</v>
      </c>
      <c r="I29" s="61">
        <f t="shared" si="9"/>
        <v>15484.618194344475</v>
      </c>
      <c r="J29" s="61">
        <f t="shared" si="9"/>
        <v>17835.848033769718</v>
      </c>
      <c r="K29" s="61">
        <f t="shared" si="9"/>
        <v>21157.958237805957</v>
      </c>
      <c r="L29" s="61">
        <f t="shared" si="9"/>
        <v>23742.587389352146</v>
      </c>
      <c r="M29" s="61">
        <f t="shared" si="9"/>
        <v>26448.311054724596</v>
      </c>
      <c r="N29" s="61">
        <f t="shared" si="9"/>
        <v>29703.709005647201</v>
      </c>
      <c r="O29" s="61">
        <f>O28</f>
        <v>29703.709005647212</v>
      </c>
      <c r="P29" s="54"/>
      <c r="R29" s="64"/>
      <c r="S29" s="64"/>
      <c r="T29" s="64">
        <v>9</v>
      </c>
      <c r="U29" s="64" t="str">
        <f>"$"&amp;FIXED((Z19/1000),2)&amp;"M"</f>
        <v>$26.45M</v>
      </c>
      <c r="V29" s="64"/>
      <c r="W29" s="64"/>
      <c r="X29" s="71"/>
    </row>
    <row r="30" spans="1:26" ht="13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</row>
    <row r="31" spans="1:26" ht="13" thickBot="1">
      <c r="A31" s="6" t="s">
        <v>5</v>
      </c>
      <c r="R31" s="5"/>
      <c r="S31" s="5"/>
      <c r="T31" s="5"/>
      <c r="U31" s="5"/>
      <c r="V31" s="5"/>
      <c r="W31" s="5"/>
      <c r="X31" s="5"/>
    </row>
    <row r="32" spans="1:26" s="5" customFormat="1" ht="16" thickBot="1">
      <c r="B32" s="41" t="s">
        <v>7</v>
      </c>
      <c r="C32" s="51">
        <v>40725</v>
      </c>
      <c r="D32" s="52">
        <v>40756</v>
      </c>
      <c r="E32" s="52">
        <v>40787</v>
      </c>
      <c r="F32" s="52">
        <v>40817</v>
      </c>
      <c r="G32" s="52">
        <v>40848</v>
      </c>
      <c r="H32" s="52">
        <v>40878</v>
      </c>
      <c r="I32" s="52">
        <v>40909</v>
      </c>
      <c r="J32" s="52">
        <v>40940</v>
      </c>
      <c r="K32" s="52">
        <v>40969</v>
      </c>
      <c r="L32" s="52">
        <v>41000</v>
      </c>
      <c r="M32" s="52">
        <v>41030</v>
      </c>
      <c r="N32" s="53">
        <v>41061</v>
      </c>
      <c r="O32" s="42" t="s">
        <v>8</v>
      </c>
      <c r="R32" s="64" t="s">
        <v>17</v>
      </c>
      <c r="S32" s="64" t="s">
        <v>18</v>
      </c>
      <c r="T32" s="64" t="s">
        <v>19</v>
      </c>
      <c r="U32" s="64" t="s">
        <v>20</v>
      </c>
      <c r="V32" s="64" t="s">
        <v>21</v>
      </c>
      <c r="W32" s="64"/>
      <c r="X32" s="65" t="s">
        <v>22</v>
      </c>
      <c r="Y32"/>
      <c r="Z32"/>
    </row>
    <row r="33" spans="1:26" ht="15">
      <c r="B33" s="43" t="s">
        <v>9</v>
      </c>
      <c r="C33" s="37">
        <v>161.95113000000001</v>
      </c>
      <c r="D33" s="38">
        <v>16.488</v>
      </c>
      <c r="E33" s="38">
        <v>329.09123999999997</v>
      </c>
      <c r="F33" s="38">
        <v>2.9000000000678483E-4</v>
      </c>
      <c r="G33" s="38">
        <v>145.44292000000002</v>
      </c>
      <c r="H33" s="38">
        <v>222</v>
      </c>
      <c r="I33" s="38">
        <v>119</v>
      </c>
      <c r="J33" s="38">
        <v>16</v>
      </c>
      <c r="K33" s="38">
        <v>689</v>
      </c>
      <c r="L33" s="38">
        <v>6</v>
      </c>
      <c r="M33" s="38">
        <v>11</v>
      </c>
      <c r="N33" s="39">
        <v>0</v>
      </c>
      <c r="O33" s="40">
        <f>SUM(C33:N33)</f>
        <v>1715.9735799999999</v>
      </c>
      <c r="R33" s="64">
        <v>70</v>
      </c>
      <c r="S33" s="64">
        <v>180</v>
      </c>
      <c r="T33" s="64">
        <v>180</v>
      </c>
      <c r="U33" s="64" t="str">
        <f>FIXED(W34,2) &amp; "% To Plan (YTD)"</f>
        <v>158.76% To Plan (YTD)</v>
      </c>
      <c r="V33" s="64">
        <v>180</v>
      </c>
      <c r="W33" s="64" t="s">
        <v>23</v>
      </c>
      <c r="X33" s="66" t="s">
        <v>24</v>
      </c>
      <c r="Y33" s="66" t="s">
        <v>25</v>
      </c>
      <c r="Z33" s="66" t="s">
        <v>26</v>
      </c>
    </row>
    <row r="34" spans="1:26" ht="15">
      <c r="B34" s="44" t="s">
        <v>38</v>
      </c>
      <c r="C34" s="8">
        <v>62.35</v>
      </c>
      <c r="D34" s="9">
        <v>62.02</v>
      </c>
      <c r="E34" s="9">
        <v>116.82</v>
      </c>
      <c r="F34" s="9">
        <v>64.69</v>
      </c>
      <c r="G34" s="9">
        <v>110.63000000000001</v>
      </c>
      <c r="H34" s="9">
        <v>129.64000000000001</v>
      </c>
      <c r="I34" s="9">
        <v>72.180000000000007</v>
      </c>
      <c r="J34" s="9">
        <v>76.210000000000008</v>
      </c>
      <c r="K34" s="9">
        <v>118.72</v>
      </c>
      <c r="L34" s="9">
        <v>91.38000000000001</v>
      </c>
      <c r="M34" s="9">
        <v>91.41</v>
      </c>
      <c r="N34" s="10">
        <v>120.18</v>
      </c>
      <c r="O34" s="11">
        <f t="shared" ref="O34:O40" si="10">SUM(C34:N34)</f>
        <v>1116.23</v>
      </c>
      <c r="R34" s="64">
        <v>85</v>
      </c>
      <c r="S34" s="64">
        <f>(180/100)*R33</f>
        <v>126</v>
      </c>
      <c r="T34" s="64">
        <v>9</v>
      </c>
      <c r="U34" s="67" t="str">
        <f>"$"&amp;(Z34*0)&amp;"M"</f>
        <v>$0M</v>
      </c>
      <c r="V34" s="64">
        <f>((180/100)*W34)-1</f>
        <v>284.76235248897041</v>
      </c>
      <c r="W34" s="68">
        <f>X34*100</f>
        <v>158.75686249387243</v>
      </c>
      <c r="X34" s="69">
        <f>Y34/Z34</f>
        <v>1.5875686249387242</v>
      </c>
      <c r="Y34" s="70">
        <f>LOOKUP($S$1,C32:N32,C42:N42)</f>
        <v>7263.2160474600005</v>
      </c>
      <c r="Z34" s="70">
        <f>LOOKUP($S$1,C32:N32,C44:N44)</f>
        <v>4575.0564311765365</v>
      </c>
    </row>
    <row r="35" spans="1:26" ht="16" thickBot="1">
      <c r="B35" s="45" t="s">
        <v>10</v>
      </c>
      <c r="C35" s="12">
        <v>77.523884769999995</v>
      </c>
      <c r="D35" s="13">
        <v>96.128235480000001</v>
      </c>
      <c r="E35" s="13">
        <v>51.557409750000005</v>
      </c>
      <c r="F35" s="13">
        <v>2.163144</v>
      </c>
      <c r="G35" s="13">
        <v>0</v>
      </c>
      <c r="H35" s="13">
        <v>10</v>
      </c>
      <c r="I35" s="13">
        <v>66</v>
      </c>
      <c r="J35" s="13">
        <v>14</v>
      </c>
      <c r="K35" s="13">
        <v>32</v>
      </c>
      <c r="L35" s="13">
        <v>32</v>
      </c>
      <c r="M35" s="13">
        <v>71</v>
      </c>
      <c r="N35" s="14">
        <v>0</v>
      </c>
      <c r="O35" s="15">
        <f t="shared" si="10"/>
        <v>452.37267399999996</v>
      </c>
      <c r="R35" s="64"/>
      <c r="S35" s="64">
        <f>(180/100)*(R34-R33)</f>
        <v>27</v>
      </c>
      <c r="T35" s="64">
        <v>18</v>
      </c>
      <c r="U35" s="64"/>
      <c r="V35" s="64">
        <v>2</v>
      </c>
      <c r="W35" s="64"/>
      <c r="X35" s="71"/>
      <c r="Y35" s="71"/>
      <c r="Z35"/>
    </row>
    <row r="36" spans="1:26" ht="15">
      <c r="B36" s="46" t="s">
        <v>39</v>
      </c>
      <c r="C36" s="16">
        <v>19.484759111610028</v>
      </c>
      <c r="D36" s="17">
        <v>17.982305831680399</v>
      </c>
      <c r="E36" s="17">
        <v>29.023288293425892</v>
      </c>
      <c r="F36" s="17">
        <v>21.527951899180362</v>
      </c>
      <c r="G36" s="17">
        <v>23.606621695224884</v>
      </c>
      <c r="H36" s="17">
        <v>32.772022795095431</v>
      </c>
      <c r="I36" s="17">
        <v>15.988784088230497</v>
      </c>
      <c r="J36" s="17">
        <v>27.304282754246678</v>
      </c>
      <c r="K36" s="17">
        <v>28.712402891231726</v>
      </c>
      <c r="L36" s="17">
        <v>25.827998559980177</v>
      </c>
      <c r="M36" s="17">
        <v>31.626013256630699</v>
      </c>
      <c r="N36" s="18">
        <v>31.188546326513691</v>
      </c>
      <c r="O36" s="19">
        <f t="shared" si="10"/>
        <v>305.04497750305052</v>
      </c>
      <c r="R36" s="64"/>
      <c r="S36" s="64">
        <f>360-SUM(S33:S35)</f>
        <v>27</v>
      </c>
      <c r="T36" s="64">
        <v>18</v>
      </c>
      <c r="U36" s="64"/>
      <c r="V36" s="64">
        <f>IF(360-SUM(V33:V35)&gt;=-1,360-SUM(V33:V35),-1)</f>
        <v>-1</v>
      </c>
      <c r="W36" s="64"/>
      <c r="X36" s="71"/>
      <c r="Y36" s="72" t="s">
        <v>27</v>
      </c>
      <c r="Z36" s="73">
        <f>O44</f>
        <v>5147.28497750305</v>
      </c>
    </row>
    <row r="37" spans="1:26" ht="15">
      <c r="B37" s="47" t="s">
        <v>11</v>
      </c>
      <c r="C37" s="20">
        <v>22.263199999999998</v>
      </c>
      <c r="D37" s="21">
        <v>44.602600000000024</v>
      </c>
      <c r="E37" s="21">
        <v>37.032490000000003</v>
      </c>
      <c r="F37" s="21">
        <v>13.094949999999999</v>
      </c>
      <c r="G37" s="21">
        <v>60.307609999999997</v>
      </c>
      <c r="H37" s="21">
        <v>25</v>
      </c>
      <c r="I37" s="21">
        <v>40</v>
      </c>
      <c r="J37" s="21">
        <v>-5</v>
      </c>
      <c r="K37" s="21">
        <v>19</v>
      </c>
      <c r="L37" s="21">
        <v>132</v>
      </c>
      <c r="M37" s="21">
        <v>25</v>
      </c>
      <c r="N37" s="22">
        <v>0</v>
      </c>
      <c r="O37" s="23">
        <f t="shared" si="10"/>
        <v>413.30085000000003</v>
      </c>
      <c r="R37" s="64"/>
      <c r="S37" s="64"/>
      <c r="T37" s="64">
        <v>18</v>
      </c>
      <c r="U37" s="64"/>
      <c r="V37" s="64"/>
      <c r="W37" s="64"/>
      <c r="X37" s="71"/>
      <c r="Y37" s="74" t="s">
        <v>28</v>
      </c>
      <c r="Z37" s="75">
        <f>Y34</f>
        <v>7263.2160474600005</v>
      </c>
    </row>
    <row r="38" spans="1:26" ht="16" thickBot="1">
      <c r="B38" s="48" t="s">
        <v>40</v>
      </c>
      <c r="C38" s="24">
        <v>40</v>
      </c>
      <c r="D38" s="25">
        <v>43</v>
      </c>
      <c r="E38" s="25">
        <v>70</v>
      </c>
      <c r="F38" s="25">
        <v>10</v>
      </c>
      <c r="G38" s="25">
        <v>35</v>
      </c>
      <c r="H38" s="25">
        <v>86</v>
      </c>
      <c r="I38" s="25">
        <v>0</v>
      </c>
      <c r="J38" s="25">
        <v>50</v>
      </c>
      <c r="K38" s="25">
        <v>51</v>
      </c>
      <c r="L38" s="25">
        <v>55</v>
      </c>
      <c r="M38" s="25">
        <v>45</v>
      </c>
      <c r="N38" s="26">
        <v>52</v>
      </c>
      <c r="O38" s="27">
        <f t="shared" si="10"/>
        <v>537</v>
      </c>
      <c r="R38" s="64"/>
      <c r="S38" s="64"/>
      <c r="T38" s="64">
        <v>18</v>
      </c>
      <c r="U38" s="64"/>
      <c r="V38" s="64"/>
      <c r="W38" s="64"/>
      <c r="X38" s="71"/>
      <c r="Y38" s="76" t="s">
        <v>29</v>
      </c>
      <c r="Z38" s="77">
        <f>IF(Z36-Z37&gt;0,Z36-Z37,0)</f>
        <v>0</v>
      </c>
    </row>
    <row r="39" spans="1:26" ht="16" thickBot="1">
      <c r="B39" s="49" t="s">
        <v>12</v>
      </c>
      <c r="C39" s="28">
        <v>249.70400000000001</v>
      </c>
      <c r="D39" s="29">
        <v>-134.69999999999999</v>
      </c>
      <c r="E39" s="29">
        <v>133.143</v>
      </c>
      <c r="F39" s="29">
        <v>146.32294346000003</v>
      </c>
      <c r="G39" s="29">
        <v>310.09899999999999</v>
      </c>
      <c r="H39" s="29">
        <v>347</v>
      </c>
      <c r="I39" s="29">
        <v>116</v>
      </c>
      <c r="J39" s="29">
        <v>789</v>
      </c>
      <c r="K39" s="29">
        <v>1056</v>
      </c>
      <c r="L39" s="29">
        <v>1197</v>
      </c>
      <c r="M39" s="29">
        <v>472</v>
      </c>
      <c r="N39" s="30">
        <v>0</v>
      </c>
      <c r="O39" s="31">
        <f t="shared" si="10"/>
        <v>4681.5689434599999</v>
      </c>
      <c r="R39" s="64"/>
      <c r="S39" s="64"/>
      <c r="T39" s="64">
        <v>18</v>
      </c>
      <c r="U39" s="64"/>
      <c r="V39" s="64"/>
      <c r="W39" s="64"/>
      <c r="X39" s="71"/>
      <c r="Y39" s="71"/>
      <c r="Z39" s="78" t="str">
        <f>FIXED((Z37/Z36)*100,2) &amp; "% to FY12 Plan"</f>
        <v>141.11% to FY12 Plan</v>
      </c>
    </row>
    <row r="40" spans="1:26" ht="16" thickBot="1">
      <c r="B40" s="50" t="s">
        <v>41</v>
      </c>
      <c r="C40" s="32">
        <v>167.7</v>
      </c>
      <c r="D40" s="33">
        <v>176.56</v>
      </c>
      <c r="E40" s="33">
        <v>294.74</v>
      </c>
      <c r="F40" s="33">
        <v>317.57</v>
      </c>
      <c r="G40" s="33">
        <v>283.96000000000004</v>
      </c>
      <c r="H40" s="33">
        <v>296.47000000000003</v>
      </c>
      <c r="I40" s="33">
        <v>189.90999999999997</v>
      </c>
      <c r="J40" s="33">
        <v>204.3</v>
      </c>
      <c r="K40" s="33">
        <v>354.79999999999995</v>
      </c>
      <c r="L40" s="33">
        <v>273.83000000000004</v>
      </c>
      <c r="M40" s="33">
        <v>260.31</v>
      </c>
      <c r="N40" s="34">
        <v>368.86</v>
      </c>
      <c r="O40" s="35">
        <f t="shared" si="10"/>
        <v>3189.0099999999998</v>
      </c>
      <c r="R40" s="64"/>
      <c r="S40" s="64"/>
      <c r="T40" s="64">
        <v>18</v>
      </c>
      <c r="U40" s="64"/>
      <c r="V40" s="64"/>
      <c r="W40" s="64"/>
      <c r="X40" s="71"/>
      <c r="Y40" s="71"/>
      <c r="Z40"/>
    </row>
    <row r="41" spans="1:26" ht="15">
      <c r="B41" s="56" t="s">
        <v>13</v>
      </c>
      <c r="C41" s="36">
        <f>C33+C35+C37+C39</f>
        <v>511.44221477000002</v>
      </c>
      <c r="D41" s="36">
        <f t="shared" ref="D41:O41" si="11">D33+D35+D37+D39</f>
        <v>22.518835480000035</v>
      </c>
      <c r="E41" s="36">
        <f t="shared" si="11"/>
        <v>550.82413974999997</v>
      </c>
      <c r="F41" s="36">
        <f t="shared" si="11"/>
        <v>161.58132746000004</v>
      </c>
      <c r="G41" s="36">
        <f t="shared" si="11"/>
        <v>515.84952999999996</v>
      </c>
      <c r="H41" s="36">
        <f t="shared" si="11"/>
        <v>604</v>
      </c>
      <c r="I41" s="36">
        <f t="shared" si="11"/>
        <v>341</v>
      </c>
      <c r="J41" s="36">
        <f t="shared" si="11"/>
        <v>814</v>
      </c>
      <c r="K41" s="36">
        <f t="shared" si="11"/>
        <v>1796</v>
      </c>
      <c r="L41" s="36">
        <f t="shared" si="11"/>
        <v>1367</v>
      </c>
      <c r="M41" s="36">
        <f t="shared" si="11"/>
        <v>579</v>
      </c>
      <c r="N41" s="36">
        <f t="shared" si="11"/>
        <v>0</v>
      </c>
      <c r="O41" s="57">
        <f t="shared" si="11"/>
        <v>7263.2160474600005</v>
      </c>
      <c r="R41" s="64"/>
      <c r="S41" s="64"/>
      <c r="T41" s="64">
        <v>18</v>
      </c>
      <c r="U41" s="64" t="str">
        <f>"$"&amp; FIXED((Z34/1.33/1000),2)&amp;"M"</f>
        <v>$3.44M</v>
      </c>
      <c r="V41" s="64"/>
      <c r="W41" s="64"/>
      <c r="X41" s="71"/>
      <c r="Y41" s="71"/>
      <c r="Z41"/>
    </row>
    <row r="42" spans="1:26" ht="15">
      <c r="B42" s="62" t="s">
        <v>15</v>
      </c>
      <c r="C42" s="63">
        <f>C41</f>
        <v>511.44221477000002</v>
      </c>
      <c r="D42" s="63">
        <f t="shared" ref="D42:N42" si="12">C42+D41</f>
        <v>533.96105025000008</v>
      </c>
      <c r="E42" s="63">
        <f t="shared" si="12"/>
        <v>1084.7851900000001</v>
      </c>
      <c r="F42" s="63">
        <f t="shared" si="12"/>
        <v>1246.3665174600001</v>
      </c>
      <c r="G42" s="63">
        <f t="shared" si="12"/>
        <v>1762.21604746</v>
      </c>
      <c r="H42" s="63">
        <f t="shared" si="12"/>
        <v>2366.21604746</v>
      </c>
      <c r="I42" s="63">
        <f t="shared" si="12"/>
        <v>2707.21604746</v>
      </c>
      <c r="J42" s="63">
        <f t="shared" si="12"/>
        <v>3521.21604746</v>
      </c>
      <c r="K42" s="63">
        <f t="shared" si="12"/>
        <v>5317.2160474600005</v>
      </c>
      <c r="L42" s="63">
        <f t="shared" si="12"/>
        <v>6684.2160474600005</v>
      </c>
      <c r="M42" s="63">
        <f t="shared" si="12"/>
        <v>7263.2160474600005</v>
      </c>
      <c r="N42" s="63">
        <f t="shared" si="12"/>
        <v>7263.2160474600005</v>
      </c>
      <c r="O42" s="63">
        <f>O41</f>
        <v>7263.2160474600005</v>
      </c>
      <c r="R42" s="64"/>
      <c r="S42" s="64"/>
      <c r="T42" s="64">
        <v>18</v>
      </c>
      <c r="U42" s="64"/>
      <c r="V42" s="64"/>
      <c r="W42" s="64"/>
      <c r="X42" s="71"/>
    </row>
    <row r="43" spans="1:26" ht="15">
      <c r="B43" s="58" t="s">
        <v>42</v>
      </c>
      <c r="C43" s="55">
        <f>C34+C36+C38+C40</f>
        <v>289.53475911161001</v>
      </c>
      <c r="D43" s="55">
        <f t="shared" ref="D43:O43" si="13">D34+D36+D38+D40</f>
        <v>299.56230583168042</v>
      </c>
      <c r="E43" s="55">
        <f t="shared" si="13"/>
        <v>510.58328829342588</v>
      </c>
      <c r="F43" s="55">
        <f t="shared" si="13"/>
        <v>413.78795189918037</v>
      </c>
      <c r="G43" s="55">
        <f t="shared" si="13"/>
        <v>453.19662169522496</v>
      </c>
      <c r="H43" s="55">
        <f t="shared" si="13"/>
        <v>544.88202279509551</v>
      </c>
      <c r="I43" s="55">
        <f t="shared" si="13"/>
        <v>278.07878408823046</v>
      </c>
      <c r="J43" s="55">
        <f t="shared" si="13"/>
        <v>357.81428275424673</v>
      </c>
      <c r="K43" s="55">
        <f t="shared" si="13"/>
        <v>553.23240289123169</v>
      </c>
      <c r="L43" s="55">
        <f t="shared" si="13"/>
        <v>446.03799855998022</v>
      </c>
      <c r="M43" s="55">
        <f t="shared" si="13"/>
        <v>428.34601325663073</v>
      </c>
      <c r="N43" s="55">
        <f t="shared" si="13"/>
        <v>572.22854632651365</v>
      </c>
      <c r="O43" s="59">
        <f t="shared" si="13"/>
        <v>5147.28497750305</v>
      </c>
      <c r="P43" s="54">
        <f>(IF(O43-O41&lt;0,0,O43-O41))</f>
        <v>0</v>
      </c>
      <c r="Q43" s="1" t="s">
        <v>16</v>
      </c>
      <c r="R43" s="64"/>
      <c r="S43" s="64"/>
      <c r="T43" s="64">
        <v>18</v>
      </c>
      <c r="U43" s="64"/>
      <c r="V43" s="64"/>
      <c r="W43" s="64"/>
      <c r="X43" s="71"/>
      <c r="Y43" s="5"/>
      <c r="Z43" s="5"/>
    </row>
    <row r="44" spans="1:26" ht="16" thickBot="1">
      <c r="B44" s="60" t="s">
        <v>43</v>
      </c>
      <c r="C44" s="61">
        <f>C43</f>
        <v>289.53475911161001</v>
      </c>
      <c r="D44" s="61">
        <f t="shared" ref="D44:N44" si="14">C44+D43</f>
        <v>589.09706494329043</v>
      </c>
      <c r="E44" s="61">
        <f t="shared" si="14"/>
        <v>1099.6803532367162</v>
      </c>
      <c r="F44" s="61">
        <f t="shared" si="14"/>
        <v>1513.4683051358966</v>
      </c>
      <c r="G44" s="61">
        <f t="shared" si="14"/>
        <v>1966.6649268311216</v>
      </c>
      <c r="H44" s="61">
        <f t="shared" si="14"/>
        <v>2511.5469496262172</v>
      </c>
      <c r="I44" s="61">
        <f t="shared" si="14"/>
        <v>2789.6257337144475</v>
      </c>
      <c r="J44" s="61">
        <f t="shared" si="14"/>
        <v>3147.440016468694</v>
      </c>
      <c r="K44" s="61">
        <f t="shared" si="14"/>
        <v>3700.6724193599257</v>
      </c>
      <c r="L44" s="61">
        <f t="shared" si="14"/>
        <v>4146.7104179199059</v>
      </c>
      <c r="M44" s="61">
        <f t="shared" si="14"/>
        <v>4575.0564311765365</v>
      </c>
      <c r="N44" s="61">
        <f t="shared" si="14"/>
        <v>5147.28497750305</v>
      </c>
      <c r="O44" s="61">
        <f>O43</f>
        <v>5147.28497750305</v>
      </c>
      <c r="P44" s="54"/>
      <c r="R44" s="64"/>
      <c r="S44" s="64"/>
      <c r="T44" s="64">
        <v>9</v>
      </c>
      <c r="U44" s="64" t="str">
        <f>"$"&amp;FIXED((Z34/1000),2)&amp;"M"</f>
        <v>$4.58M</v>
      </c>
      <c r="V44" s="64"/>
      <c r="W44" s="64"/>
      <c r="X44" s="71"/>
    </row>
    <row r="45" spans="1:26" ht="13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</row>
    <row r="46" spans="1:26" ht="13" thickBot="1">
      <c r="A46" s="6" t="s">
        <v>134</v>
      </c>
      <c r="R46" s="5"/>
      <c r="S46" s="5"/>
      <c r="T46" s="5"/>
      <c r="U46" s="5"/>
      <c r="V46" s="5"/>
      <c r="W46" s="5"/>
      <c r="X46" s="5"/>
    </row>
    <row r="47" spans="1:26" s="5" customFormat="1" ht="16" thickBot="1">
      <c r="B47" s="41" t="s">
        <v>7</v>
      </c>
      <c r="C47" s="51">
        <v>40725</v>
      </c>
      <c r="D47" s="52">
        <v>40756</v>
      </c>
      <c r="E47" s="52">
        <v>40787</v>
      </c>
      <c r="F47" s="52">
        <v>40817</v>
      </c>
      <c r="G47" s="52">
        <v>40848</v>
      </c>
      <c r="H47" s="52">
        <v>40878</v>
      </c>
      <c r="I47" s="52">
        <v>40909</v>
      </c>
      <c r="J47" s="52">
        <v>40940</v>
      </c>
      <c r="K47" s="52">
        <v>40969</v>
      </c>
      <c r="L47" s="52">
        <v>41000</v>
      </c>
      <c r="M47" s="52">
        <v>41030</v>
      </c>
      <c r="N47" s="53">
        <v>41061</v>
      </c>
      <c r="O47" s="42" t="s">
        <v>8</v>
      </c>
      <c r="R47" s="64" t="s">
        <v>17</v>
      </c>
      <c r="S47" s="64" t="s">
        <v>18</v>
      </c>
      <c r="T47" s="64" t="s">
        <v>19</v>
      </c>
      <c r="U47" s="64" t="s">
        <v>20</v>
      </c>
      <c r="V47" s="64" t="s">
        <v>21</v>
      </c>
      <c r="W47" s="64"/>
      <c r="X47" s="65" t="s">
        <v>22</v>
      </c>
      <c r="Y47"/>
      <c r="Z47"/>
    </row>
    <row r="48" spans="1:26" ht="15">
      <c r="B48" s="43" t="s">
        <v>9</v>
      </c>
      <c r="C48" s="37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785</v>
      </c>
      <c r="M48" s="38">
        <v>60</v>
      </c>
      <c r="N48" s="39">
        <v>0</v>
      </c>
      <c r="O48" s="40">
        <f>SUM(C48:N48)</f>
        <v>845</v>
      </c>
      <c r="R48" s="64">
        <v>70</v>
      </c>
      <c r="S48" s="64">
        <v>180</v>
      </c>
      <c r="T48" s="64">
        <v>180</v>
      </c>
      <c r="U48" s="64" t="str">
        <f>FIXED(W49,2) &amp; "% To Plan (YTD)"</f>
        <v>126.50% To Plan (YTD)</v>
      </c>
      <c r="V48" s="64">
        <v>180</v>
      </c>
      <c r="W48" s="64" t="s">
        <v>23</v>
      </c>
      <c r="X48" s="66" t="s">
        <v>24</v>
      </c>
      <c r="Y48" s="66" t="s">
        <v>25</v>
      </c>
      <c r="Z48" s="66" t="s">
        <v>26</v>
      </c>
    </row>
    <row r="49" spans="1:26" ht="15">
      <c r="B49" s="44" t="s">
        <v>38</v>
      </c>
      <c r="C49" s="8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0">
        <v>0</v>
      </c>
      <c r="O49" s="11">
        <f t="shared" ref="O49:O55" si="15">SUM(C49:N49)</f>
        <v>0</v>
      </c>
      <c r="R49" s="64">
        <v>85</v>
      </c>
      <c r="S49" s="64">
        <f>(180/100)*R48</f>
        <v>126</v>
      </c>
      <c r="T49" s="64">
        <v>9</v>
      </c>
      <c r="U49" s="67" t="str">
        <f>"$"&amp;(Z49*0)&amp;"M"</f>
        <v>$0M</v>
      </c>
      <c r="V49" s="64">
        <f>((180/100)*W49)-1</f>
        <v>226.6925355450237</v>
      </c>
      <c r="W49" s="68">
        <f>X49*100</f>
        <v>126.49585308056872</v>
      </c>
      <c r="X49" s="69">
        <f>Y49/Z49</f>
        <v>1.2649585308056872</v>
      </c>
      <c r="Y49" s="70">
        <f>LOOKUP($S$1,C47:N47,C57:N57)</f>
        <v>8541</v>
      </c>
      <c r="Z49" s="70">
        <f>LOOKUP($S$1,C47:N47,C59:N59)</f>
        <v>6752</v>
      </c>
    </row>
    <row r="50" spans="1:26" ht="16" thickBot="1">
      <c r="B50" s="45" t="s">
        <v>10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153</v>
      </c>
      <c r="J50" s="13">
        <v>0</v>
      </c>
      <c r="K50" s="13">
        <v>3151</v>
      </c>
      <c r="L50" s="13">
        <v>3743</v>
      </c>
      <c r="M50" s="13">
        <v>649</v>
      </c>
      <c r="N50" s="14">
        <v>0</v>
      </c>
      <c r="O50" s="15">
        <f t="shared" si="15"/>
        <v>7696</v>
      </c>
      <c r="R50" s="64"/>
      <c r="S50" s="64">
        <f>(180/100)*(R49-R48)</f>
        <v>27</v>
      </c>
      <c r="T50" s="64">
        <v>18</v>
      </c>
      <c r="U50" s="64"/>
      <c r="V50" s="64">
        <v>2</v>
      </c>
      <c r="W50" s="64"/>
      <c r="X50" s="71"/>
      <c r="Y50" s="71"/>
      <c r="Z50"/>
    </row>
    <row r="51" spans="1:26" ht="15">
      <c r="B51" s="46" t="s">
        <v>39</v>
      </c>
      <c r="C51" s="16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8">
        <v>0</v>
      </c>
      <c r="O51" s="19">
        <f t="shared" si="15"/>
        <v>0</v>
      </c>
      <c r="R51" s="64"/>
      <c r="S51" s="64">
        <f>360-SUM(S48:S50)</f>
        <v>27</v>
      </c>
      <c r="T51" s="64">
        <v>18</v>
      </c>
      <c r="U51" s="64"/>
      <c r="V51" s="64">
        <f>IF(360-SUM(V48:V50)&gt;=-1,360-SUM(V48:V50),-1)</f>
        <v>-1</v>
      </c>
      <c r="W51" s="64"/>
      <c r="X51" s="71"/>
      <c r="Y51" s="72" t="s">
        <v>27</v>
      </c>
      <c r="Z51" s="73">
        <f>O59</f>
        <v>242</v>
      </c>
    </row>
    <row r="52" spans="1:26" ht="15">
      <c r="B52" s="47" t="s">
        <v>11</v>
      </c>
      <c r="C52" s="20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2">
        <v>0</v>
      </c>
      <c r="O52" s="23">
        <f t="shared" si="15"/>
        <v>0</v>
      </c>
      <c r="R52" s="64"/>
      <c r="S52" s="64"/>
      <c r="T52" s="64">
        <v>18</v>
      </c>
      <c r="U52" s="64"/>
      <c r="V52" s="64"/>
      <c r="W52" s="64"/>
      <c r="X52" s="71"/>
      <c r="Y52" s="74" t="s">
        <v>28</v>
      </c>
      <c r="Z52" s="75">
        <f>Y49</f>
        <v>8541</v>
      </c>
    </row>
    <row r="53" spans="1:26" ht="16" thickBot="1">
      <c r="B53" s="48" t="s">
        <v>40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6">
        <v>0</v>
      </c>
      <c r="O53" s="27">
        <f t="shared" si="15"/>
        <v>0</v>
      </c>
      <c r="R53" s="64"/>
      <c r="S53" s="64"/>
      <c r="T53" s="64">
        <v>18</v>
      </c>
      <c r="U53" s="64"/>
      <c r="V53" s="64"/>
      <c r="W53" s="64"/>
      <c r="X53" s="71"/>
      <c r="Y53" s="76" t="s">
        <v>29</v>
      </c>
      <c r="Z53" s="77">
        <f>IF(Z51-Z52&gt;0,Z51-Z52,0)</f>
        <v>0</v>
      </c>
    </row>
    <row r="54" spans="1:26" ht="16" thickBot="1">
      <c r="B54" s="49" t="s">
        <v>12</v>
      </c>
      <c r="C54" s="28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30">
        <v>0</v>
      </c>
      <c r="O54" s="31">
        <f t="shared" si="15"/>
        <v>0</v>
      </c>
      <c r="R54" s="64"/>
      <c r="S54" s="64"/>
      <c r="T54" s="64">
        <v>18</v>
      </c>
      <c r="U54" s="64"/>
      <c r="V54" s="64"/>
      <c r="W54" s="64"/>
      <c r="X54" s="71"/>
      <c r="Y54" s="71"/>
      <c r="Z54" s="78" t="str">
        <f>FIXED((Z52/Z51)*100,2) &amp; "% to FY12 Plan"</f>
        <v>3,529.34% to FY12 Plan</v>
      </c>
    </row>
    <row r="55" spans="1:26" ht="16" thickBot="1">
      <c r="B55" s="50" t="s">
        <v>41</v>
      </c>
      <c r="C55" s="32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41</v>
      </c>
      <c r="J55" s="33">
        <v>151</v>
      </c>
      <c r="K55" s="33">
        <v>0</v>
      </c>
      <c r="L55" s="33">
        <v>0</v>
      </c>
      <c r="M55" s="33">
        <v>50</v>
      </c>
      <c r="N55" s="34">
        <v>0</v>
      </c>
      <c r="O55" s="35">
        <f t="shared" si="15"/>
        <v>242</v>
      </c>
      <c r="R55" s="64"/>
      <c r="S55" s="64"/>
      <c r="T55" s="64">
        <v>18</v>
      </c>
      <c r="U55" s="64"/>
      <c r="V55" s="64"/>
      <c r="W55" s="64"/>
      <c r="X55" s="71"/>
      <c r="Y55" s="71"/>
      <c r="Z55"/>
    </row>
    <row r="56" spans="1:26" ht="15">
      <c r="B56" s="56" t="s">
        <v>13</v>
      </c>
      <c r="C56" s="36">
        <f>C48+C50+C52+C54</f>
        <v>0</v>
      </c>
      <c r="D56" s="36">
        <f t="shared" ref="D56:O56" si="16">D48+D50+D52+D54</f>
        <v>0</v>
      </c>
      <c r="E56" s="36">
        <f t="shared" si="16"/>
        <v>0</v>
      </c>
      <c r="F56" s="36">
        <f t="shared" si="16"/>
        <v>0</v>
      </c>
      <c r="G56" s="36">
        <f t="shared" si="16"/>
        <v>0</v>
      </c>
      <c r="H56" s="36">
        <f t="shared" si="16"/>
        <v>0</v>
      </c>
      <c r="I56" s="36">
        <f t="shared" si="16"/>
        <v>153</v>
      </c>
      <c r="J56" s="36">
        <f t="shared" si="16"/>
        <v>0</v>
      </c>
      <c r="K56" s="36">
        <f t="shared" si="16"/>
        <v>3151</v>
      </c>
      <c r="L56" s="36">
        <f t="shared" si="16"/>
        <v>4528</v>
      </c>
      <c r="M56" s="36">
        <f t="shared" si="16"/>
        <v>709</v>
      </c>
      <c r="N56" s="36">
        <f t="shared" si="16"/>
        <v>0</v>
      </c>
      <c r="O56" s="57">
        <f t="shared" si="16"/>
        <v>8541</v>
      </c>
      <c r="R56" s="64"/>
      <c r="S56" s="64"/>
      <c r="T56" s="64">
        <v>18</v>
      </c>
      <c r="U56" s="64" t="str">
        <f>"$"&amp; FIXED((Z49/1.33/1000),2)&amp;"M"</f>
        <v>$5.08M</v>
      </c>
      <c r="V56" s="64"/>
      <c r="W56" s="64"/>
      <c r="X56" s="71"/>
      <c r="Y56" s="71"/>
      <c r="Z56"/>
    </row>
    <row r="57" spans="1:26" ht="15">
      <c r="B57" s="62" t="s">
        <v>15</v>
      </c>
      <c r="C57" s="63">
        <f>C56</f>
        <v>0</v>
      </c>
      <c r="D57" s="63">
        <f t="shared" ref="D57" si="17">C57+D56</f>
        <v>0</v>
      </c>
      <c r="E57" s="63">
        <f t="shared" ref="E57" si="18">D57+E56</f>
        <v>0</v>
      </c>
      <c r="F57" s="63">
        <f t="shared" ref="F57" si="19">E57+F56</f>
        <v>0</v>
      </c>
      <c r="G57" s="63">
        <f t="shared" ref="G57" si="20">F57+G56</f>
        <v>0</v>
      </c>
      <c r="H57" s="63">
        <f t="shared" ref="H57" si="21">G57+H56</f>
        <v>0</v>
      </c>
      <c r="I57" s="63">
        <f t="shared" ref="I57" si="22">H57+I56</f>
        <v>153</v>
      </c>
      <c r="J57" s="63">
        <f t="shared" ref="J57" si="23">I57+J56</f>
        <v>153</v>
      </c>
      <c r="K57" s="63">
        <f t="shared" ref="K57" si="24">J57+K56</f>
        <v>3304</v>
      </c>
      <c r="L57" s="63">
        <f t="shared" ref="L57" si="25">K57+L56</f>
        <v>7832</v>
      </c>
      <c r="M57" s="63">
        <f t="shared" ref="M57" si="26">L57+M56</f>
        <v>8541</v>
      </c>
      <c r="N57" s="63">
        <f t="shared" ref="N57" si="27">M57+N56</f>
        <v>8541</v>
      </c>
      <c r="O57" s="63">
        <f>O56</f>
        <v>8541</v>
      </c>
      <c r="R57" s="64"/>
      <c r="S57" s="64"/>
      <c r="T57" s="64">
        <v>18</v>
      </c>
      <c r="U57" s="64"/>
      <c r="V57" s="64"/>
      <c r="W57" s="64"/>
      <c r="X57" s="71"/>
    </row>
    <row r="58" spans="1:26" ht="15">
      <c r="B58" s="58" t="s">
        <v>42</v>
      </c>
      <c r="C58" s="55">
        <f>C49+C51+C53+C55</f>
        <v>0</v>
      </c>
      <c r="D58" s="55">
        <f t="shared" ref="D58:O58" si="28">D49+D51+D53+D55</f>
        <v>0</v>
      </c>
      <c r="E58" s="55">
        <f t="shared" si="28"/>
        <v>0</v>
      </c>
      <c r="F58" s="55">
        <f t="shared" si="28"/>
        <v>0</v>
      </c>
      <c r="G58" s="55">
        <f t="shared" si="28"/>
        <v>0</v>
      </c>
      <c r="H58" s="55">
        <f t="shared" si="28"/>
        <v>0</v>
      </c>
      <c r="I58" s="55">
        <v>1025</v>
      </c>
      <c r="J58" s="55">
        <v>1025</v>
      </c>
      <c r="K58" s="55">
        <v>1366</v>
      </c>
      <c r="L58" s="55">
        <v>1668</v>
      </c>
      <c r="M58" s="55">
        <v>1668</v>
      </c>
      <c r="N58" s="55">
        <v>2224</v>
      </c>
      <c r="O58" s="59">
        <f t="shared" si="28"/>
        <v>242</v>
      </c>
      <c r="P58" s="54">
        <f>(IF(O58-O56&lt;0,0,O58-O56))</f>
        <v>0</v>
      </c>
      <c r="Q58" s="1" t="s">
        <v>16</v>
      </c>
      <c r="R58" s="64"/>
      <c r="S58" s="64"/>
      <c r="T58" s="64">
        <v>18</v>
      </c>
      <c r="U58" s="64"/>
      <c r="V58" s="64"/>
      <c r="W58" s="64"/>
      <c r="X58" s="71"/>
      <c r="Y58" s="5"/>
      <c r="Z58" s="5"/>
    </row>
    <row r="59" spans="1:26" ht="16" thickBot="1">
      <c r="B59" s="60" t="s">
        <v>43</v>
      </c>
      <c r="C59" s="61">
        <f>C58</f>
        <v>0</v>
      </c>
      <c r="D59" s="61">
        <f t="shared" ref="D59" si="29">C59+D58</f>
        <v>0</v>
      </c>
      <c r="E59" s="61">
        <f t="shared" ref="E59" si="30">D59+E58</f>
        <v>0</v>
      </c>
      <c r="F59" s="61">
        <f t="shared" ref="F59" si="31">E59+F58</f>
        <v>0</v>
      </c>
      <c r="G59" s="61">
        <f t="shared" ref="G59" si="32">F59+G58</f>
        <v>0</v>
      </c>
      <c r="H59" s="61">
        <f t="shared" ref="H59" si="33">G59+H58</f>
        <v>0</v>
      </c>
      <c r="I59" s="61">
        <f t="shared" ref="I59" si="34">H59+I58</f>
        <v>1025</v>
      </c>
      <c r="J59" s="61">
        <f t="shared" ref="J59" si="35">I59+J58</f>
        <v>2050</v>
      </c>
      <c r="K59" s="61">
        <f t="shared" ref="K59" si="36">J59+K58</f>
        <v>3416</v>
      </c>
      <c r="L59" s="61">
        <f t="shared" ref="L59" si="37">K59+L58</f>
        <v>5084</v>
      </c>
      <c r="M59" s="61">
        <f t="shared" ref="M59" si="38">L59+M58</f>
        <v>6752</v>
      </c>
      <c r="N59" s="61">
        <f t="shared" ref="N59" si="39">M59+N58</f>
        <v>8976</v>
      </c>
      <c r="O59" s="61">
        <f>O58</f>
        <v>242</v>
      </c>
      <c r="P59" s="54"/>
      <c r="R59" s="64"/>
      <c r="S59" s="64"/>
      <c r="T59" s="64">
        <v>9</v>
      </c>
      <c r="U59" s="64" t="str">
        <f>"$"&amp;FIXED((Z49/1000),2)&amp;"M"</f>
        <v>$6.75M</v>
      </c>
      <c r="V59" s="64"/>
      <c r="W59" s="64"/>
      <c r="X59" s="71"/>
    </row>
    <row r="61" spans="1:26" ht="13" thickBot="1">
      <c r="A61" s="6" t="s">
        <v>37</v>
      </c>
      <c r="R61" s="5"/>
      <c r="S61" s="5"/>
      <c r="T61" s="5"/>
      <c r="U61" s="5"/>
      <c r="V61" s="5"/>
      <c r="W61" s="5"/>
      <c r="X61" s="5"/>
    </row>
    <row r="62" spans="1:26" s="5" customFormat="1" ht="16" thickBot="1">
      <c r="B62" s="41" t="s">
        <v>7</v>
      </c>
      <c r="C62" s="51">
        <v>40725</v>
      </c>
      <c r="D62" s="52">
        <v>40756</v>
      </c>
      <c r="E62" s="52">
        <v>40787</v>
      </c>
      <c r="F62" s="52">
        <v>40817</v>
      </c>
      <c r="G62" s="52">
        <v>40848</v>
      </c>
      <c r="H62" s="52">
        <v>40878</v>
      </c>
      <c r="I62" s="52">
        <v>40909</v>
      </c>
      <c r="J62" s="52">
        <v>40940</v>
      </c>
      <c r="K62" s="52">
        <v>40969</v>
      </c>
      <c r="L62" s="52">
        <v>41000</v>
      </c>
      <c r="M62" s="52">
        <v>41030</v>
      </c>
      <c r="N62" s="53">
        <v>41061</v>
      </c>
      <c r="O62" s="42" t="s">
        <v>8</v>
      </c>
      <c r="R62" s="64" t="s">
        <v>17</v>
      </c>
      <c r="S62" s="64" t="s">
        <v>18</v>
      </c>
      <c r="T62" s="64" t="s">
        <v>19</v>
      </c>
      <c r="U62" s="64" t="s">
        <v>20</v>
      </c>
      <c r="V62" s="64" t="s">
        <v>21</v>
      </c>
      <c r="W62" s="64"/>
      <c r="X62" s="65" t="s">
        <v>22</v>
      </c>
      <c r="Y62"/>
      <c r="Z62"/>
    </row>
    <row r="63" spans="1:26" ht="15">
      <c r="B63" s="43" t="s">
        <v>9</v>
      </c>
      <c r="C63" s="37">
        <v>582.65495679999992</v>
      </c>
      <c r="D63" s="38">
        <v>7.0309999999999997</v>
      </c>
      <c r="E63" s="38">
        <v>215.80299789999998</v>
      </c>
      <c r="F63" s="38">
        <v>514.39300000000003</v>
      </c>
      <c r="G63" s="38">
        <v>0</v>
      </c>
      <c r="H63" s="38">
        <v>466</v>
      </c>
      <c r="I63" s="38">
        <v>0</v>
      </c>
      <c r="J63" s="38">
        <v>0</v>
      </c>
      <c r="K63" s="38">
        <v>6019</v>
      </c>
      <c r="L63" s="38">
        <v>0</v>
      </c>
      <c r="M63" s="38">
        <v>48</v>
      </c>
      <c r="N63" s="39">
        <v>0</v>
      </c>
      <c r="O63" s="40">
        <f>SUM(C63:N63)</f>
        <v>7852.8819547000003</v>
      </c>
      <c r="R63" s="64">
        <v>70</v>
      </c>
      <c r="S63" s="64">
        <v>180</v>
      </c>
      <c r="T63" s="64">
        <v>180</v>
      </c>
      <c r="U63" s="64" t="str">
        <f>FIXED(W64,2) &amp; "% To Plan (YTD)"</f>
        <v>48.16% To Plan (YTD)</v>
      </c>
      <c r="V63" s="64">
        <v>180</v>
      </c>
      <c r="W63" s="64" t="s">
        <v>23</v>
      </c>
      <c r="X63" s="66" t="s">
        <v>24</v>
      </c>
      <c r="Y63" s="66" t="s">
        <v>25</v>
      </c>
      <c r="Z63" s="66" t="s">
        <v>26</v>
      </c>
    </row>
    <row r="64" spans="1:26" ht="15">
      <c r="B64" s="44" t="s">
        <v>38</v>
      </c>
      <c r="C64" s="8">
        <v>142.35</v>
      </c>
      <c r="D64" s="9">
        <v>141.62</v>
      </c>
      <c r="E64" s="9">
        <v>266.63</v>
      </c>
      <c r="F64" s="9">
        <v>60.78</v>
      </c>
      <c r="G64" s="9">
        <v>103.91</v>
      </c>
      <c r="H64" s="9">
        <v>121.79</v>
      </c>
      <c r="I64" s="9">
        <v>56.43</v>
      </c>
      <c r="J64" s="9">
        <v>59.58</v>
      </c>
      <c r="K64" s="9">
        <v>92.820000000000022</v>
      </c>
      <c r="L64" s="9">
        <v>144.84</v>
      </c>
      <c r="M64" s="9">
        <v>144.88999999999996</v>
      </c>
      <c r="N64" s="10">
        <v>190.45999999999995</v>
      </c>
      <c r="O64" s="11">
        <f t="shared" ref="O64:O70" si="40">SUM(C64:N64)</f>
        <v>1526.0999999999997</v>
      </c>
      <c r="R64" s="64">
        <v>85</v>
      </c>
      <c r="S64" s="64">
        <f>(180/100)*R63</f>
        <v>126</v>
      </c>
      <c r="T64" s="64">
        <v>9</v>
      </c>
      <c r="U64" s="67" t="str">
        <f>"$"&amp;(Z64*0)&amp;"M"</f>
        <v>$0M</v>
      </c>
      <c r="V64" s="64">
        <f>((180/100)*W64)-1</f>
        <v>85.694512221155264</v>
      </c>
      <c r="W64" s="68">
        <f>X64*100</f>
        <v>48.16361790064181</v>
      </c>
      <c r="X64" s="69">
        <f>Y64/Z64</f>
        <v>0.48163617900641809</v>
      </c>
      <c r="Y64" s="70">
        <f>LOOKUP($S$1,C62:N62,C72:N72)</f>
        <v>20799.55182764</v>
      </c>
      <c r="Z64" s="70">
        <f>LOOKUP($S$1,C62:N62,C74:N74)</f>
        <v>43185.193999645184</v>
      </c>
    </row>
    <row r="65" spans="1:26" ht="16" thickBot="1">
      <c r="B65" s="45" t="s">
        <v>10</v>
      </c>
      <c r="C65" s="12">
        <v>0</v>
      </c>
      <c r="D65" s="13">
        <v>67.838000000000008</v>
      </c>
      <c r="E65" s="13">
        <v>193.57830200000004</v>
      </c>
      <c r="F65" s="13">
        <v>391.39028601000001</v>
      </c>
      <c r="G65" s="13">
        <v>293.00779399999999</v>
      </c>
      <c r="H65" s="13">
        <v>206</v>
      </c>
      <c r="I65" s="13">
        <v>269</v>
      </c>
      <c r="J65" s="13">
        <v>50</v>
      </c>
      <c r="K65" s="13">
        <v>64</v>
      </c>
      <c r="L65" s="13">
        <v>281</v>
      </c>
      <c r="M65" s="13">
        <v>334</v>
      </c>
      <c r="N65" s="14">
        <v>0</v>
      </c>
      <c r="O65" s="15">
        <f t="shared" si="40"/>
        <v>2149.8143820099999</v>
      </c>
      <c r="R65" s="64"/>
      <c r="S65" s="64">
        <f>(180/100)*(R64-R63)</f>
        <v>27</v>
      </c>
      <c r="T65" s="64">
        <v>18</v>
      </c>
      <c r="U65" s="64"/>
      <c r="V65" s="64">
        <v>2</v>
      </c>
      <c r="W65" s="64"/>
      <c r="X65" s="71"/>
      <c r="Y65" s="71"/>
      <c r="Z65"/>
    </row>
    <row r="66" spans="1:26" ht="15">
      <c r="B66" s="46" t="s">
        <v>39</v>
      </c>
      <c r="C66" s="16">
        <v>701.3350000236378</v>
      </c>
      <c r="D66" s="17">
        <v>647.25600002971726</v>
      </c>
      <c r="E66" s="17">
        <v>1044.6650000399059</v>
      </c>
      <c r="F66" s="17">
        <v>127.72199989018756</v>
      </c>
      <c r="G66" s="17">
        <v>140.05499984383309</v>
      </c>
      <c r="H66" s="17">
        <v>194.43100020507188</v>
      </c>
      <c r="I66" s="17">
        <v>116.59300001863426</v>
      </c>
      <c r="J66" s="17">
        <v>199.10799978511278</v>
      </c>
      <c r="K66" s="17">
        <v>209.37599964670545</v>
      </c>
      <c r="L66" s="17">
        <v>631.3459999909561</v>
      </c>
      <c r="M66" s="17">
        <v>773.07400017143027</v>
      </c>
      <c r="N66" s="18">
        <v>762.38100045303599</v>
      </c>
      <c r="O66" s="19">
        <f t="shared" si="40"/>
        <v>5547.3420000982287</v>
      </c>
      <c r="R66" s="64"/>
      <c r="S66" s="64">
        <f>360-SUM(S63:S65)</f>
        <v>27</v>
      </c>
      <c r="T66" s="64">
        <v>18</v>
      </c>
      <c r="U66" s="64"/>
      <c r="V66" s="64">
        <f>IF(360-SUM(V63:V65)&gt;=-1,360-SUM(V63:V65),-1)</f>
        <v>92.305487778844736</v>
      </c>
      <c r="W66" s="64"/>
      <c r="X66" s="71"/>
      <c r="Y66" s="72" t="s">
        <v>27</v>
      </c>
      <c r="Z66" s="73">
        <f>O74</f>
        <v>53275.039000098215</v>
      </c>
    </row>
    <row r="67" spans="1:26" ht="15">
      <c r="B67" s="47" t="s">
        <v>11</v>
      </c>
      <c r="C67" s="20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23">
        <f t="shared" si="40"/>
        <v>0</v>
      </c>
      <c r="R67" s="64"/>
      <c r="S67" s="64"/>
      <c r="T67" s="64">
        <v>18</v>
      </c>
      <c r="U67" s="64"/>
      <c r="V67" s="64"/>
      <c r="W67" s="64"/>
      <c r="X67" s="71"/>
      <c r="Y67" s="74" t="s">
        <v>28</v>
      </c>
      <c r="Z67" s="75">
        <f>Y64</f>
        <v>20799.55182764</v>
      </c>
    </row>
    <row r="68" spans="1:26" ht="16" thickBot="1">
      <c r="B68" s="48" t="s">
        <v>40</v>
      </c>
      <c r="C68" s="24">
        <v>96.623000000000005</v>
      </c>
      <c r="D68" s="25">
        <v>104.889</v>
      </c>
      <c r="E68" s="25">
        <v>183.803</v>
      </c>
      <c r="F68" s="25">
        <v>199.12799999999999</v>
      </c>
      <c r="G68" s="25">
        <v>375.154</v>
      </c>
      <c r="H68" s="25">
        <v>303.10899999999998</v>
      </c>
      <c r="I68" s="25">
        <v>0</v>
      </c>
      <c r="J68" s="25">
        <v>0</v>
      </c>
      <c r="K68" s="25">
        <v>0</v>
      </c>
      <c r="L68" s="25">
        <v>107.869</v>
      </c>
      <c r="M68" s="25">
        <v>119.86799999999999</v>
      </c>
      <c r="N68" s="26">
        <v>116.524</v>
      </c>
      <c r="O68" s="27">
        <f t="shared" si="40"/>
        <v>1606.9669999999996</v>
      </c>
      <c r="R68" s="64"/>
      <c r="S68" s="64"/>
      <c r="T68" s="64">
        <v>18</v>
      </c>
      <c r="U68" s="64"/>
      <c r="V68" s="64"/>
      <c r="W68" s="64"/>
      <c r="X68" s="71"/>
      <c r="Y68" s="76" t="s">
        <v>29</v>
      </c>
      <c r="Z68" s="77">
        <f>IF(Z66-Z67&gt;0,Z66-Z67,0)</f>
        <v>32475.487172458215</v>
      </c>
    </row>
    <row r="69" spans="1:26" ht="16" thickBot="1">
      <c r="B69" s="49" t="s">
        <v>12</v>
      </c>
      <c r="C69" s="28">
        <v>26.09</v>
      </c>
      <c r="D69" s="29">
        <v>1601.3670500000001</v>
      </c>
      <c r="E69" s="29">
        <v>861.68239000000005</v>
      </c>
      <c r="F69" s="29">
        <v>451.45187650999998</v>
      </c>
      <c r="G69" s="29">
        <v>53.264174419999996</v>
      </c>
      <c r="H69" s="29">
        <v>1077</v>
      </c>
      <c r="I69" s="29">
        <v>3657</v>
      </c>
      <c r="J69" s="29">
        <v>396</v>
      </c>
      <c r="K69" s="29">
        <v>2647</v>
      </c>
      <c r="L69" s="29">
        <v>-144</v>
      </c>
      <c r="M69" s="29">
        <v>170</v>
      </c>
      <c r="N69" s="30">
        <v>0</v>
      </c>
      <c r="O69" s="31">
        <f t="shared" si="40"/>
        <v>10796.85549093</v>
      </c>
      <c r="R69" s="64"/>
      <c r="S69" s="64"/>
      <c r="T69" s="64">
        <v>18</v>
      </c>
      <c r="U69" s="64"/>
      <c r="V69" s="64"/>
      <c r="W69" s="64"/>
      <c r="X69" s="71"/>
      <c r="Y69" s="71"/>
      <c r="Z69" s="78" t="str">
        <f>FIXED((Z67/Z66)*100,2) &amp; "% to FY12 Plan"</f>
        <v>39.04% to FY12 Plan</v>
      </c>
    </row>
    <row r="70" spans="1:26" ht="16" thickBot="1">
      <c r="B70" s="50" t="s">
        <v>41</v>
      </c>
      <c r="C70" s="32">
        <v>1498.7599999999998</v>
      </c>
      <c r="D70" s="33">
        <v>1577.9899999999998</v>
      </c>
      <c r="E70" s="33">
        <v>2634.1099999999997</v>
      </c>
      <c r="F70" s="33">
        <v>2197.08</v>
      </c>
      <c r="G70" s="33">
        <v>1964.6</v>
      </c>
      <c r="H70" s="33">
        <v>2051.14</v>
      </c>
      <c r="I70" s="33">
        <v>1837.8299999999997</v>
      </c>
      <c r="J70" s="33">
        <v>2939.22</v>
      </c>
      <c r="K70" s="33">
        <v>5499.4299999999985</v>
      </c>
      <c r="L70" s="33">
        <v>6242.3499999999985</v>
      </c>
      <c r="M70" s="33">
        <v>7131.64</v>
      </c>
      <c r="N70" s="34">
        <v>9020.4799999999977</v>
      </c>
      <c r="O70" s="35">
        <f t="shared" si="40"/>
        <v>44594.62999999999</v>
      </c>
      <c r="R70" s="64"/>
      <c r="S70" s="64"/>
      <c r="T70" s="64">
        <v>18</v>
      </c>
      <c r="U70" s="64"/>
      <c r="V70" s="64"/>
      <c r="W70" s="64"/>
      <c r="X70" s="71"/>
      <c r="Y70" s="71"/>
      <c r="Z70"/>
    </row>
    <row r="71" spans="1:26" ht="15">
      <c r="B71" s="56" t="s">
        <v>13</v>
      </c>
      <c r="C71" s="36">
        <f>C63+C65+C67+C69</f>
        <v>608.74495679999995</v>
      </c>
      <c r="D71" s="36">
        <f t="shared" ref="D71:O71" si="41">D63+D65+D67+D69</f>
        <v>1676.23605</v>
      </c>
      <c r="E71" s="36">
        <f t="shared" si="41"/>
        <v>1271.0636899000001</v>
      </c>
      <c r="F71" s="36">
        <f t="shared" si="41"/>
        <v>1357.2351625199999</v>
      </c>
      <c r="G71" s="36">
        <f t="shared" si="41"/>
        <v>346.27196842000001</v>
      </c>
      <c r="H71" s="36">
        <f t="shared" si="41"/>
        <v>1749</v>
      </c>
      <c r="I71" s="36">
        <f t="shared" si="41"/>
        <v>3926</v>
      </c>
      <c r="J71" s="36">
        <f t="shared" si="41"/>
        <v>446</v>
      </c>
      <c r="K71" s="36">
        <f t="shared" si="41"/>
        <v>8730</v>
      </c>
      <c r="L71" s="36">
        <f t="shared" si="41"/>
        <v>137</v>
      </c>
      <c r="M71" s="36">
        <f t="shared" si="41"/>
        <v>552</v>
      </c>
      <c r="N71" s="36">
        <f t="shared" si="41"/>
        <v>0</v>
      </c>
      <c r="O71" s="57">
        <f t="shared" si="41"/>
        <v>20799.55182764</v>
      </c>
      <c r="R71" s="64"/>
      <c r="S71" s="64"/>
      <c r="T71" s="64">
        <v>18</v>
      </c>
      <c r="U71" s="64" t="str">
        <f>"$"&amp; FIXED((Z64/1.33/1000),2)&amp;"M"</f>
        <v>$32.47M</v>
      </c>
      <c r="V71" s="64"/>
      <c r="W71" s="64"/>
      <c r="X71" s="71"/>
      <c r="Y71" s="71"/>
      <c r="Z71"/>
    </row>
    <row r="72" spans="1:26" ht="15">
      <c r="B72" s="62" t="s">
        <v>15</v>
      </c>
      <c r="C72" s="63">
        <f>C71</f>
        <v>608.74495679999995</v>
      </c>
      <c r="D72" s="63">
        <f t="shared" ref="D72:N72" si="42">C72+D71</f>
        <v>2284.9810067999997</v>
      </c>
      <c r="E72" s="63">
        <f t="shared" si="42"/>
        <v>3556.0446966999998</v>
      </c>
      <c r="F72" s="63">
        <f t="shared" si="42"/>
        <v>4913.2798592199997</v>
      </c>
      <c r="G72" s="63">
        <f t="shared" si="42"/>
        <v>5259.5518276399998</v>
      </c>
      <c r="H72" s="63">
        <f t="shared" si="42"/>
        <v>7008.5518276399998</v>
      </c>
      <c r="I72" s="63">
        <f t="shared" si="42"/>
        <v>10934.55182764</v>
      </c>
      <c r="J72" s="63">
        <f t="shared" si="42"/>
        <v>11380.55182764</v>
      </c>
      <c r="K72" s="63">
        <f t="shared" si="42"/>
        <v>20110.55182764</v>
      </c>
      <c r="L72" s="63">
        <f t="shared" si="42"/>
        <v>20247.55182764</v>
      </c>
      <c r="M72" s="63">
        <f t="shared" si="42"/>
        <v>20799.55182764</v>
      </c>
      <c r="N72" s="63">
        <f t="shared" si="42"/>
        <v>20799.55182764</v>
      </c>
      <c r="O72" s="63">
        <f>O71</f>
        <v>20799.55182764</v>
      </c>
      <c r="R72" s="64"/>
      <c r="S72" s="64"/>
      <c r="T72" s="64">
        <v>18</v>
      </c>
      <c r="U72" s="64"/>
      <c r="V72" s="64"/>
      <c r="W72" s="64"/>
      <c r="X72" s="71"/>
    </row>
    <row r="73" spans="1:26" ht="15">
      <c r="B73" s="58" t="s">
        <v>42</v>
      </c>
      <c r="C73" s="55">
        <f>C64+C66+C68+C70</f>
        <v>2439.0680000236375</v>
      </c>
      <c r="D73" s="55">
        <f t="shared" ref="D73:O73" si="43">D64+D66+D68+D70</f>
        <v>2471.7550000297169</v>
      </c>
      <c r="E73" s="55">
        <f t="shared" si="43"/>
        <v>4129.2080000399055</v>
      </c>
      <c r="F73" s="55">
        <f t="shared" si="43"/>
        <v>2584.7099998901876</v>
      </c>
      <c r="G73" s="55">
        <f t="shared" si="43"/>
        <v>2583.718999843833</v>
      </c>
      <c r="H73" s="55">
        <f t="shared" si="43"/>
        <v>2670.4700002050718</v>
      </c>
      <c r="I73" s="55">
        <f t="shared" si="43"/>
        <v>2010.853000018634</v>
      </c>
      <c r="J73" s="55">
        <f t="shared" si="43"/>
        <v>3197.9079997851127</v>
      </c>
      <c r="K73" s="55">
        <f t="shared" si="43"/>
        <v>5801.6259996467043</v>
      </c>
      <c r="L73" s="55">
        <f t="shared" si="43"/>
        <v>7126.4049999909548</v>
      </c>
      <c r="M73" s="55">
        <f t="shared" si="43"/>
        <v>8169.4720001714304</v>
      </c>
      <c r="N73" s="55">
        <f t="shared" si="43"/>
        <v>10089.845000453033</v>
      </c>
      <c r="O73" s="59">
        <f t="shared" si="43"/>
        <v>53275.039000098215</v>
      </c>
      <c r="P73" s="54">
        <f>(IF(O73-O71&lt;0,0,O73-O71))</f>
        <v>32475.487172458215</v>
      </c>
      <c r="Q73" s="1" t="s">
        <v>16</v>
      </c>
      <c r="R73" s="64"/>
      <c r="S73" s="64"/>
      <c r="T73" s="64">
        <v>18</v>
      </c>
      <c r="U73" s="64"/>
      <c r="V73" s="64"/>
      <c r="W73" s="64"/>
      <c r="X73" s="71"/>
      <c r="Y73" s="5"/>
      <c r="Z73" s="5"/>
    </row>
    <row r="74" spans="1:26" ht="16" thickBot="1">
      <c r="B74" s="60" t="s">
        <v>43</v>
      </c>
      <c r="C74" s="61">
        <f>C73</f>
        <v>2439.0680000236375</v>
      </c>
      <c r="D74" s="61">
        <f t="shared" ref="D74:N74" si="44">C74+D73</f>
        <v>4910.8230000533549</v>
      </c>
      <c r="E74" s="61">
        <f t="shared" si="44"/>
        <v>9040.0310000932604</v>
      </c>
      <c r="F74" s="61">
        <f t="shared" si="44"/>
        <v>11624.740999983449</v>
      </c>
      <c r="G74" s="61">
        <f t="shared" si="44"/>
        <v>14208.459999827282</v>
      </c>
      <c r="H74" s="61">
        <f t="shared" si="44"/>
        <v>16878.930000032353</v>
      </c>
      <c r="I74" s="61">
        <f t="shared" si="44"/>
        <v>18889.783000050986</v>
      </c>
      <c r="J74" s="61">
        <f t="shared" si="44"/>
        <v>22087.690999836097</v>
      </c>
      <c r="K74" s="61">
        <f t="shared" si="44"/>
        <v>27889.316999482802</v>
      </c>
      <c r="L74" s="61">
        <f t="shared" si="44"/>
        <v>35015.721999473753</v>
      </c>
      <c r="M74" s="61">
        <f t="shared" si="44"/>
        <v>43185.193999645184</v>
      </c>
      <c r="N74" s="61">
        <f t="shared" si="44"/>
        <v>53275.039000098215</v>
      </c>
      <c r="O74" s="61">
        <f>O73</f>
        <v>53275.039000098215</v>
      </c>
      <c r="P74" s="54"/>
      <c r="R74" s="64"/>
      <c r="S74" s="64"/>
      <c r="T74" s="64">
        <v>9</v>
      </c>
      <c r="U74" s="64" t="str">
        <f>"$"&amp;FIXED((Z64/1000),2)&amp;"M"</f>
        <v>$43.19M</v>
      </c>
      <c r="V74" s="64"/>
      <c r="W74" s="64"/>
      <c r="X74" s="71"/>
    </row>
    <row r="76" spans="1:26" ht="13" thickBot="1">
      <c r="A76" s="6" t="s">
        <v>14</v>
      </c>
    </row>
    <row r="77" spans="1:26" ht="16" thickBot="1">
      <c r="A77" s="5"/>
      <c r="B77" s="41" t="s">
        <v>7</v>
      </c>
      <c r="C77" s="51">
        <v>40725</v>
      </c>
      <c r="D77" s="52">
        <v>40756</v>
      </c>
      <c r="E77" s="52">
        <v>40787</v>
      </c>
      <c r="F77" s="52">
        <v>40817</v>
      </c>
      <c r="G77" s="52">
        <v>40848</v>
      </c>
      <c r="H77" s="52">
        <v>40878</v>
      </c>
      <c r="I77" s="52">
        <v>40909</v>
      </c>
      <c r="J77" s="52">
        <v>40940</v>
      </c>
      <c r="K77" s="52">
        <v>40969</v>
      </c>
      <c r="L77" s="52">
        <v>41000</v>
      </c>
      <c r="M77" s="52">
        <v>41030</v>
      </c>
      <c r="N77" s="53">
        <v>41061</v>
      </c>
      <c r="O77" s="42" t="s">
        <v>8</v>
      </c>
      <c r="R77" s="64" t="s">
        <v>17</v>
      </c>
      <c r="S77" s="64" t="s">
        <v>18</v>
      </c>
      <c r="T77" s="64" t="s">
        <v>19</v>
      </c>
      <c r="U77" s="64" t="s">
        <v>20</v>
      </c>
      <c r="V77" s="64" t="s">
        <v>21</v>
      </c>
      <c r="W77" s="64"/>
      <c r="X77" s="65" t="s">
        <v>22</v>
      </c>
      <c r="Y77"/>
      <c r="Z77"/>
    </row>
    <row r="78" spans="1:26" ht="15">
      <c r="B78" s="43" t="s">
        <v>9</v>
      </c>
      <c r="C78" s="37">
        <f>C3+C18+C33+C48+C63</f>
        <v>898.57636846685045</v>
      </c>
      <c r="D78" s="37">
        <f t="shared" ref="D78:N78" si="45">D3+D18+D33+D48+D63</f>
        <v>525.69371737793313</v>
      </c>
      <c r="E78" s="37">
        <f t="shared" si="45"/>
        <v>2746.9077946339526</v>
      </c>
      <c r="F78" s="37">
        <f t="shared" si="45"/>
        <v>578.64177173742655</v>
      </c>
      <c r="G78" s="37">
        <f t="shared" si="45"/>
        <v>537.92896778389718</v>
      </c>
      <c r="H78" s="37">
        <f t="shared" si="45"/>
        <v>1816</v>
      </c>
      <c r="I78" s="37">
        <f t="shared" si="45"/>
        <v>281</v>
      </c>
      <c r="J78" s="37">
        <f t="shared" si="45"/>
        <v>4477</v>
      </c>
      <c r="K78" s="37">
        <f t="shared" si="45"/>
        <v>8711</v>
      </c>
      <c r="L78" s="37">
        <f t="shared" si="45"/>
        <v>1097</v>
      </c>
      <c r="M78" s="37">
        <f t="shared" si="45"/>
        <v>373</v>
      </c>
      <c r="N78" s="37">
        <f t="shared" si="45"/>
        <v>0</v>
      </c>
      <c r="O78" s="40">
        <f>SUM(C78:N78)</f>
        <v>22042.74862000006</v>
      </c>
      <c r="R78" s="64">
        <v>70</v>
      </c>
      <c r="S78" s="64">
        <v>180</v>
      </c>
      <c r="T78" s="64">
        <v>180</v>
      </c>
      <c r="U78" s="64" t="str">
        <f>FIXED(W79,2) &amp; "% To Plan (YTD)"</f>
        <v>73.17% To Plan (YTD)</v>
      </c>
      <c r="V78" s="64">
        <v>180</v>
      </c>
      <c r="W78" s="64" t="s">
        <v>23</v>
      </c>
      <c r="X78" s="66" t="s">
        <v>24</v>
      </c>
      <c r="Y78" s="66" t="s">
        <v>25</v>
      </c>
      <c r="Z78" s="66" t="s">
        <v>26</v>
      </c>
    </row>
    <row r="79" spans="1:26" ht="15">
      <c r="B79" s="44" t="s">
        <v>38</v>
      </c>
      <c r="C79" s="9">
        <f t="shared" ref="C79:N85" si="46">C4+C19+C34+C49+C64</f>
        <v>973.54533040000001</v>
      </c>
      <c r="D79" s="9">
        <f t="shared" si="46"/>
        <v>968.57530400000007</v>
      </c>
      <c r="E79" s="9">
        <f t="shared" si="46"/>
        <v>1823.5299854999998</v>
      </c>
      <c r="F79" s="9">
        <f t="shared" si="46"/>
        <v>684.69368970000005</v>
      </c>
      <c r="G79" s="9">
        <f t="shared" si="46"/>
        <v>1170.7163090000001</v>
      </c>
      <c r="H79" s="9">
        <f t="shared" si="46"/>
        <v>1372.0873941</v>
      </c>
      <c r="I79" s="9">
        <f t="shared" si="46"/>
        <v>1225.5864677</v>
      </c>
      <c r="J79" s="9">
        <f t="shared" si="46"/>
        <v>1294.0868297999998</v>
      </c>
      <c r="K79" s="9">
        <f t="shared" si="46"/>
        <v>2016.2306412999997</v>
      </c>
      <c r="L79" s="9">
        <f t="shared" si="46"/>
        <v>1382.8077598</v>
      </c>
      <c r="M79" s="9">
        <f t="shared" si="46"/>
        <v>1383.1477616</v>
      </c>
      <c r="N79" s="9">
        <f t="shared" si="46"/>
        <v>1818.2602036000001</v>
      </c>
      <c r="O79" s="11">
        <f t="shared" ref="O79:O85" si="47">SUM(C79:N79)</f>
        <v>16113.267676500001</v>
      </c>
      <c r="R79" s="64">
        <v>85</v>
      </c>
      <c r="S79" s="64">
        <f>(180/100)*R78</f>
        <v>126</v>
      </c>
      <c r="T79" s="64">
        <v>9</v>
      </c>
      <c r="U79" s="67" t="str">
        <f>"$"&amp;(Z79*0)&amp;"M"</f>
        <v>$0M</v>
      </c>
      <c r="V79" s="64">
        <f>((180/100)*W79)-1</f>
        <v>130.70568693181258</v>
      </c>
      <c r="W79" s="68">
        <f>X79*100</f>
        <v>73.169826073229203</v>
      </c>
      <c r="X79" s="69">
        <f>Y79/Z79</f>
        <v>0.73169826073229205</v>
      </c>
      <c r="Y79" s="70">
        <f>LOOKUP($S$1,C77:N77,C87:N87)</f>
        <v>73254.93687073006</v>
      </c>
      <c r="Z79" s="70">
        <f>LOOKUP($S$1,C77:N77,C89:N89)</f>
        <v>100116.31952960456</v>
      </c>
    </row>
    <row r="80" spans="1:26" ht="16" thickBot="1">
      <c r="B80" s="45" t="s">
        <v>10</v>
      </c>
      <c r="C80" s="13">
        <f t="shared" si="46"/>
        <v>513.47205661999999</v>
      </c>
      <c r="D80" s="13">
        <f t="shared" si="46"/>
        <v>595.06349681000006</v>
      </c>
      <c r="E80" s="13">
        <f t="shared" si="46"/>
        <v>1002.3537496000001</v>
      </c>
      <c r="F80" s="13">
        <f t="shared" si="46"/>
        <v>953.15585293000004</v>
      </c>
      <c r="G80" s="13">
        <f t="shared" si="46"/>
        <v>500.62033947999998</v>
      </c>
      <c r="H80" s="13">
        <f t="shared" si="46"/>
        <v>2485</v>
      </c>
      <c r="I80" s="13">
        <f t="shared" si="46"/>
        <v>717</v>
      </c>
      <c r="J80" s="13">
        <f t="shared" si="46"/>
        <v>197</v>
      </c>
      <c r="K80" s="13">
        <f t="shared" si="46"/>
        <v>5500</v>
      </c>
      <c r="L80" s="13">
        <f t="shared" si="46"/>
        <v>4287</v>
      </c>
      <c r="M80" s="13">
        <f t="shared" si="46"/>
        <v>1945</v>
      </c>
      <c r="N80" s="13">
        <f t="shared" si="46"/>
        <v>0</v>
      </c>
      <c r="O80" s="15">
        <f t="shared" si="47"/>
        <v>18695.66549544</v>
      </c>
      <c r="R80" s="64"/>
      <c r="S80" s="64">
        <f>(180/100)*(R79-R78)</f>
        <v>27</v>
      </c>
      <c r="T80" s="64">
        <v>18</v>
      </c>
      <c r="U80" s="64"/>
      <c r="V80" s="64">
        <v>2</v>
      </c>
      <c r="W80" s="64"/>
      <c r="X80" s="71"/>
      <c r="Y80" s="71"/>
      <c r="Z80"/>
    </row>
    <row r="81" spans="2:26" ht="15">
      <c r="B81" s="46" t="s">
        <v>39</v>
      </c>
      <c r="C81" s="17">
        <f t="shared" si="46"/>
        <v>1654.5951950953984</v>
      </c>
      <c r="D81" s="17">
        <f t="shared" si="46"/>
        <v>1527.0114310140234</v>
      </c>
      <c r="E81" s="17">
        <f t="shared" si="46"/>
        <v>2464.5828498034125</v>
      </c>
      <c r="F81" s="17">
        <f t="shared" si="46"/>
        <v>1267.497702355824</v>
      </c>
      <c r="G81" s="17">
        <f t="shared" si="46"/>
        <v>1389.8852383831465</v>
      </c>
      <c r="H81" s="17">
        <f t="shared" si="46"/>
        <v>1929.5142140171683</v>
      </c>
      <c r="I81" s="17">
        <f t="shared" si="46"/>
        <v>1111.7861630833756</v>
      </c>
      <c r="J81" s="17">
        <f t="shared" si="46"/>
        <v>1898.6136384866538</v>
      </c>
      <c r="K81" s="17">
        <f t="shared" si="46"/>
        <v>1996.5279391056972</v>
      </c>
      <c r="L81" s="17">
        <f t="shared" si="46"/>
        <v>2012.6207322996756</v>
      </c>
      <c r="M81" s="17">
        <f t="shared" si="46"/>
        <v>2464.4254077601881</v>
      </c>
      <c r="N81" s="17">
        <f t="shared" si="46"/>
        <v>2430.336371460548</v>
      </c>
      <c r="O81" s="19">
        <f t="shared" si="47"/>
        <v>22147.396882865109</v>
      </c>
      <c r="R81" s="64"/>
      <c r="S81" s="64">
        <f>360-SUM(S78:S80)</f>
        <v>27</v>
      </c>
      <c r="T81" s="64">
        <v>18</v>
      </c>
      <c r="U81" s="64"/>
      <c r="V81" s="64">
        <f>IF(360-SUM(V78:V80)&gt;=-1,360-SUM(V78:V80),-1)</f>
        <v>47.294313068187421</v>
      </c>
      <c r="W81" s="64"/>
      <c r="X81" s="71"/>
      <c r="Y81" s="72" t="s">
        <v>27</v>
      </c>
      <c r="Z81" s="73">
        <f>O89</f>
        <v>117099.27930906511</v>
      </c>
    </row>
    <row r="82" spans="2:26" ht="15">
      <c r="B82" s="47" t="s">
        <v>11</v>
      </c>
      <c r="C82" s="21">
        <f t="shared" si="46"/>
        <v>32.286199999999994</v>
      </c>
      <c r="D82" s="21">
        <f t="shared" si="46"/>
        <v>42.474600100000032</v>
      </c>
      <c r="E82" s="21">
        <f t="shared" si="46"/>
        <v>57.107989990000007</v>
      </c>
      <c r="F82" s="21">
        <f t="shared" si="46"/>
        <v>46.162670009999999</v>
      </c>
      <c r="G82" s="21">
        <f t="shared" si="46"/>
        <v>87.834409999999991</v>
      </c>
      <c r="H82" s="21">
        <f t="shared" si="46"/>
        <v>89</v>
      </c>
      <c r="I82" s="21">
        <f t="shared" si="46"/>
        <v>40</v>
      </c>
      <c r="J82" s="21">
        <f t="shared" si="46"/>
        <v>284</v>
      </c>
      <c r="K82" s="21">
        <f t="shared" si="46"/>
        <v>85</v>
      </c>
      <c r="L82" s="21">
        <f t="shared" si="46"/>
        <v>132</v>
      </c>
      <c r="M82" s="21">
        <f t="shared" si="46"/>
        <v>25</v>
      </c>
      <c r="N82" s="21">
        <f t="shared" si="46"/>
        <v>0</v>
      </c>
      <c r="O82" s="23">
        <f t="shared" si="47"/>
        <v>920.86587010000005</v>
      </c>
      <c r="R82" s="64"/>
      <c r="S82" s="64"/>
      <c r="T82" s="64">
        <v>18</v>
      </c>
      <c r="U82" s="64"/>
      <c r="V82" s="64"/>
      <c r="W82" s="64"/>
      <c r="X82" s="71"/>
      <c r="Y82" s="74" t="s">
        <v>28</v>
      </c>
      <c r="Z82" s="75">
        <f>Y79</f>
        <v>73254.93687073006</v>
      </c>
    </row>
    <row r="83" spans="2:26" ht="16" thickBot="1">
      <c r="B83" s="48" t="s">
        <v>40</v>
      </c>
      <c r="C83" s="25">
        <f t="shared" si="46"/>
        <v>232.29149999999998</v>
      </c>
      <c r="D83" s="25">
        <f t="shared" si="46"/>
        <v>252.15899999999999</v>
      </c>
      <c r="E83" s="25">
        <f t="shared" si="46"/>
        <v>441.87</v>
      </c>
      <c r="F83" s="25">
        <f t="shared" si="46"/>
        <v>374.33799999999997</v>
      </c>
      <c r="G83" s="25">
        <f t="shared" si="46"/>
        <v>705.245</v>
      </c>
      <c r="H83" s="25">
        <f t="shared" si="46"/>
        <v>569.80899999999997</v>
      </c>
      <c r="I83" s="25">
        <f t="shared" si="46"/>
        <v>73.662999999999997</v>
      </c>
      <c r="J83" s="25">
        <f t="shared" si="46"/>
        <v>116.994</v>
      </c>
      <c r="K83" s="25">
        <f t="shared" si="46"/>
        <v>142.346</v>
      </c>
      <c r="L83" s="25">
        <f t="shared" si="46"/>
        <v>404.59799999999996</v>
      </c>
      <c r="M83" s="25">
        <f t="shared" si="46"/>
        <v>449.60199999999998</v>
      </c>
      <c r="N83" s="25">
        <f t="shared" si="46"/>
        <v>437.06200000000001</v>
      </c>
      <c r="O83" s="27">
        <f t="shared" si="47"/>
        <v>4199.9775</v>
      </c>
      <c r="R83" s="64"/>
      <c r="S83" s="64"/>
      <c r="T83" s="64">
        <v>18</v>
      </c>
      <c r="U83" s="64"/>
      <c r="V83" s="64"/>
      <c r="W83" s="64"/>
      <c r="X83" s="71"/>
      <c r="Y83" s="76" t="s">
        <v>29</v>
      </c>
      <c r="Z83" s="77">
        <f>IF(Z81-Z82&gt;0,Z81-Z82,0)</f>
        <v>43844.34243833505</v>
      </c>
    </row>
    <row r="84" spans="2:26" ht="16" thickBot="1">
      <c r="B84" s="49" t="s">
        <v>12</v>
      </c>
      <c r="C84" s="29">
        <f t="shared" si="46"/>
        <v>1328.69853915</v>
      </c>
      <c r="D84" s="29">
        <f t="shared" si="46"/>
        <v>2219.8674496800004</v>
      </c>
      <c r="E84" s="29">
        <f t="shared" si="46"/>
        <v>4548.6913658499989</v>
      </c>
      <c r="F84" s="29">
        <f t="shared" si="46"/>
        <v>1915.8330676199998</v>
      </c>
      <c r="G84" s="29">
        <f t="shared" si="46"/>
        <v>1797.5664628899997</v>
      </c>
      <c r="H84" s="29">
        <f t="shared" si="46"/>
        <v>3955</v>
      </c>
      <c r="I84" s="29">
        <f t="shared" si="46"/>
        <v>4245</v>
      </c>
      <c r="J84" s="29">
        <f t="shared" si="46"/>
        <v>1848</v>
      </c>
      <c r="K84" s="29">
        <f t="shared" si="46"/>
        <v>7359</v>
      </c>
      <c r="L84" s="29">
        <f t="shared" si="46"/>
        <v>1465</v>
      </c>
      <c r="M84" s="29">
        <f t="shared" si="46"/>
        <v>913</v>
      </c>
      <c r="N84" s="29">
        <f t="shared" si="46"/>
        <v>0</v>
      </c>
      <c r="O84" s="31">
        <f t="shared" si="47"/>
        <v>31595.656885190001</v>
      </c>
      <c r="R84" s="64"/>
      <c r="S84" s="64"/>
      <c r="T84" s="64">
        <v>18</v>
      </c>
      <c r="U84" s="64"/>
      <c r="V84" s="64"/>
      <c r="W84" s="64"/>
      <c r="X84" s="71"/>
      <c r="Y84" s="71"/>
      <c r="Z84" s="78" t="str">
        <f>FIXED((Z82/Z81)*100,2) &amp; "% to FY12 Plan"</f>
        <v>62.56% to FY12 Plan</v>
      </c>
    </row>
    <row r="85" spans="2:26" ht="16" thickBot="1">
      <c r="B85" s="50" t="s">
        <v>41</v>
      </c>
      <c r="C85" s="33">
        <f t="shared" si="46"/>
        <v>3198.3161370999997</v>
      </c>
      <c r="D85" s="33">
        <f t="shared" si="46"/>
        <v>3367.4064613999999</v>
      </c>
      <c r="E85" s="33">
        <f t="shared" si="46"/>
        <v>5621.1407858999992</v>
      </c>
      <c r="F85" s="33">
        <f t="shared" si="46"/>
        <v>4846.5306565999999</v>
      </c>
      <c r="G85" s="33">
        <f t="shared" si="46"/>
        <v>4333.6895282999994</v>
      </c>
      <c r="H85" s="33">
        <f t="shared" si="46"/>
        <v>4524.5899482999994</v>
      </c>
      <c r="I85" s="33">
        <f t="shared" si="46"/>
        <v>3859.5366684000001</v>
      </c>
      <c r="J85" s="33">
        <f t="shared" si="46"/>
        <v>5221.0271741999995</v>
      </c>
      <c r="K85" s="33">
        <f t="shared" si="46"/>
        <v>9199.9224589999976</v>
      </c>
      <c r="L85" s="33">
        <f t="shared" si="46"/>
        <v>8674.998318699998</v>
      </c>
      <c r="M85" s="33">
        <f t="shared" si="46"/>
        <v>9494.1779074000005</v>
      </c>
      <c r="N85" s="33">
        <f t="shared" si="46"/>
        <v>12297.301204399999</v>
      </c>
      <c r="O85" s="35">
        <f t="shared" si="47"/>
        <v>74638.637249699997</v>
      </c>
      <c r="R85" s="64"/>
      <c r="S85" s="64"/>
      <c r="T85" s="64">
        <v>18</v>
      </c>
      <c r="U85" s="64"/>
      <c r="V85" s="64"/>
      <c r="W85" s="64"/>
      <c r="X85" s="71"/>
      <c r="Y85" s="71"/>
      <c r="Z85"/>
    </row>
    <row r="86" spans="2:26" ht="15">
      <c r="B86" s="56" t="s">
        <v>13</v>
      </c>
      <c r="C86" s="36">
        <f>C78+C80+C82+C84</f>
        <v>2773.0331642368501</v>
      </c>
      <c r="D86" s="36">
        <f t="shared" ref="D86:O86" si="48">D78+D80+D82+D84</f>
        <v>3383.0992639679334</v>
      </c>
      <c r="E86" s="36">
        <f t="shared" si="48"/>
        <v>8355.0609000739514</v>
      </c>
      <c r="F86" s="36">
        <f t="shared" si="48"/>
        <v>3493.7933622974265</v>
      </c>
      <c r="G86" s="36">
        <f t="shared" si="48"/>
        <v>2923.9501801538968</v>
      </c>
      <c r="H86" s="36">
        <f t="shared" si="48"/>
        <v>8345</v>
      </c>
      <c r="I86" s="36">
        <f t="shared" si="48"/>
        <v>5283</v>
      </c>
      <c r="J86" s="36">
        <f t="shared" si="48"/>
        <v>6806</v>
      </c>
      <c r="K86" s="36">
        <f t="shared" si="48"/>
        <v>21655</v>
      </c>
      <c r="L86" s="36">
        <f t="shared" si="48"/>
        <v>6981</v>
      </c>
      <c r="M86" s="36">
        <f t="shared" si="48"/>
        <v>3256</v>
      </c>
      <c r="N86" s="36">
        <f t="shared" si="48"/>
        <v>0</v>
      </c>
      <c r="O86" s="57">
        <f t="shared" si="48"/>
        <v>73254.93687073006</v>
      </c>
      <c r="R86" s="64"/>
      <c r="S86" s="64"/>
      <c r="T86" s="64">
        <v>18</v>
      </c>
      <c r="U86" s="64" t="str">
        <f>"$"&amp; FIXED((Z79/1.33/1000),2)&amp;"M"</f>
        <v>$75.28M</v>
      </c>
      <c r="V86" s="64"/>
      <c r="W86" s="64"/>
      <c r="X86" s="71"/>
      <c r="Y86" s="71"/>
      <c r="Z86"/>
    </row>
    <row r="87" spans="2:26" ht="15">
      <c r="B87" s="62" t="s">
        <v>15</v>
      </c>
      <c r="C87" s="63">
        <f>C86</f>
        <v>2773.0331642368501</v>
      </c>
      <c r="D87" s="63">
        <f t="shared" ref="D87:N87" si="49">C87+D86</f>
        <v>6156.1324282047835</v>
      </c>
      <c r="E87" s="63">
        <f t="shared" si="49"/>
        <v>14511.193328278736</v>
      </c>
      <c r="F87" s="63">
        <f t="shared" si="49"/>
        <v>18004.986690576163</v>
      </c>
      <c r="G87" s="63">
        <f t="shared" si="49"/>
        <v>20928.93687073006</v>
      </c>
      <c r="H87" s="63">
        <f t="shared" si="49"/>
        <v>29273.93687073006</v>
      </c>
      <c r="I87" s="63">
        <f t="shared" si="49"/>
        <v>34556.93687073006</v>
      </c>
      <c r="J87" s="63">
        <f t="shared" si="49"/>
        <v>41362.93687073006</v>
      </c>
      <c r="K87" s="63">
        <f t="shared" si="49"/>
        <v>63017.93687073006</v>
      </c>
      <c r="L87" s="63">
        <f t="shared" si="49"/>
        <v>69998.93687073006</v>
      </c>
      <c r="M87" s="63">
        <f t="shared" si="49"/>
        <v>73254.93687073006</v>
      </c>
      <c r="N87" s="63">
        <f t="shared" si="49"/>
        <v>73254.93687073006</v>
      </c>
      <c r="O87" s="63">
        <f>O86</f>
        <v>73254.93687073006</v>
      </c>
      <c r="R87" s="64"/>
      <c r="S87" s="64"/>
      <c r="T87" s="64">
        <v>18</v>
      </c>
      <c r="U87" s="64"/>
      <c r="V87" s="64"/>
      <c r="W87" s="64"/>
      <c r="X87" s="71"/>
    </row>
    <row r="88" spans="2:26" ht="15">
      <c r="B88" s="58" t="s">
        <v>42</v>
      </c>
      <c r="C88" s="55">
        <f>C79+C81+C83+C85</f>
        <v>6058.7481625953978</v>
      </c>
      <c r="D88" s="55">
        <f t="shared" ref="D88:O88" si="50">D79+D81+D83+D85</f>
        <v>6115.1521964140229</v>
      </c>
      <c r="E88" s="55">
        <f t="shared" si="50"/>
        <v>10351.123621203413</v>
      </c>
      <c r="F88" s="55">
        <f t="shared" si="50"/>
        <v>7173.0600486558242</v>
      </c>
      <c r="G88" s="55">
        <f t="shared" si="50"/>
        <v>7599.536075683146</v>
      </c>
      <c r="H88" s="55">
        <f t="shared" si="50"/>
        <v>8396.0005564171679</v>
      </c>
      <c r="I88" s="55">
        <f t="shared" si="50"/>
        <v>6270.5722991833754</v>
      </c>
      <c r="J88" s="55">
        <f t="shared" si="50"/>
        <v>8530.7216424866529</v>
      </c>
      <c r="K88" s="55">
        <f t="shared" si="50"/>
        <v>13355.027039405695</v>
      </c>
      <c r="L88" s="55">
        <f t="shared" si="50"/>
        <v>12475.024810799674</v>
      </c>
      <c r="M88" s="55">
        <f t="shared" si="50"/>
        <v>13791.353076760188</v>
      </c>
      <c r="N88" s="55">
        <f t="shared" si="50"/>
        <v>16982.959779460547</v>
      </c>
      <c r="O88" s="59">
        <f t="shared" si="50"/>
        <v>117099.27930906511</v>
      </c>
      <c r="P88" s="54">
        <f>(IF(O88-O86&lt;0,0,O88-O86))</f>
        <v>43844.34243833505</v>
      </c>
      <c r="Q88" s="1" t="s">
        <v>16</v>
      </c>
      <c r="R88" s="64"/>
      <c r="S88" s="64"/>
      <c r="T88" s="64">
        <v>18</v>
      </c>
      <c r="U88" s="64"/>
      <c r="V88" s="64"/>
      <c r="W88" s="64"/>
      <c r="X88" s="71"/>
      <c r="Y88" s="5"/>
      <c r="Z88" s="5"/>
    </row>
    <row r="89" spans="2:26" ht="16" thickBot="1">
      <c r="B89" s="60" t="s">
        <v>43</v>
      </c>
      <c r="C89" s="61">
        <f>C88</f>
        <v>6058.7481625953978</v>
      </c>
      <c r="D89" s="61">
        <f t="shared" ref="D89:N89" si="51">C89+D88</f>
        <v>12173.900359009422</v>
      </c>
      <c r="E89" s="61">
        <f t="shared" si="51"/>
        <v>22525.023980212834</v>
      </c>
      <c r="F89" s="61">
        <f t="shared" si="51"/>
        <v>29698.08402886866</v>
      </c>
      <c r="G89" s="61">
        <f t="shared" si="51"/>
        <v>37297.620104551803</v>
      </c>
      <c r="H89" s="61">
        <f t="shared" si="51"/>
        <v>45693.620660968969</v>
      </c>
      <c r="I89" s="61">
        <f t="shared" si="51"/>
        <v>51964.192960152344</v>
      </c>
      <c r="J89" s="61">
        <f t="shared" si="51"/>
        <v>60494.914602638994</v>
      </c>
      <c r="K89" s="61">
        <f t="shared" si="51"/>
        <v>73849.941642044694</v>
      </c>
      <c r="L89" s="61">
        <f t="shared" si="51"/>
        <v>86324.966452844368</v>
      </c>
      <c r="M89" s="61">
        <f t="shared" si="51"/>
        <v>100116.31952960456</v>
      </c>
      <c r="N89" s="61">
        <f t="shared" si="51"/>
        <v>117099.27930906511</v>
      </c>
      <c r="O89" s="61">
        <f>O88</f>
        <v>117099.27930906511</v>
      </c>
      <c r="P89" s="54"/>
      <c r="R89" s="64"/>
      <c r="S89" s="64"/>
      <c r="T89" s="64">
        <v>9</v>
      </c>
      <c r="U89" s="64" t="str">
        <f>"$"&amp;FIXED((Z79/1000),2)&amp;"M"</f>
        <v>$100.12M</v>
      </c>
      <c r="V89" s="64"/>
      <c r="W89" s="64"/>
      <c r="X89" s="71"/>
    </row>
  </sheetData>
  <pageMargins left="0.75" right="0.75" top="1" bottom="1" header="0" footer="0"/>
  <pageSetup orientation="portrait" horizontalDpi="4294967292" verticalDpi="4294967292"/>
  <headerFooter>
    <oddFooter>&amp;L&amp;C&amp;R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K59"/>
  <sheetViews>
    <sheetView workbookViewId="0">
      <selection activeCell="I25" sqref="I25"/>
    </sheetView>
  </sheetViews>
  <sheetFormatPr baseColWidth="10" defaultColWidth="8.83203125" defaultRowHeight="14" x14ac:dyDescent="0"/>
  <cols>
    <col min="1" max="1" width="8.83203125" style="80"/>
    <col min="2" max="2" width="15.5" style="80" bestFit="1" customWidth="1"/>
    <col min="3" max="3" width="15.1640625" style="80" bestFit="1" customWidth="1"/>
    <col min="4" max="4" width="12.1640625" style="80" bestFit="1" customWidth="1"/>
    <col min="5" max="5" width="18.5" style="80" bestFit="1" customWidth="1"/>
    <col min="6" max="6" width="19.33203125" style="80" bestFit="1" customWidth="1"/>
    <col min="7" max="7" width="14.33203125" style="80" customWidth="1"/>
    <col min="8" max="9" width="14.1640625" style="80" customWidth="1"/>
    <col min="10" max="10" width="15.1640625" style="80" customWidth="1"/>
    <col min="11" max="11" width="15.6640625" style="80" customWidth="1"/>
    <col min="12" max="16384" width="8.83203125" style="80"/>
  </cols>
  <sheetData>
    <row r="1" spans="1:11">
      <c r="A1" s="95" t="s">
        <v>50</v>
      </c>
      <c r="B1" s="96" t="s">
        <v>49</v>
      </c>
      <c r="C1" s="96" t="s">
        <v>32</v>
      </c>
      <c r="D1" s="96" t="s">
        <v>33</v>
      </c>
      <c r="E1" s="96" t="s">
        <v>34</v>
      </c>
      <c r="F1" s="96" t="s">
        <v>35</v>
      </c>
      <c r="G1" s="86" t="s">
        <v>31</v>
      </c>
      <c r="H1" s="86" t="s">
        <v>32</v>
      </c>
      <c r="I1" s="86" t="s">
        <v>33</v>
      </c>
      <c r="J1" s="86" t="s">
        <v>34</v>
      </c>
      <c r="K1" s="86" t="s">
        <v>35</v>
      </c>
    </row>
    <row r="2" spans="1:11" ht="15">
      <c r="A2" s="80" t="s">
        <v>55</v>
      </c>
      <c r="B2" s="92">
        <v>40523</v>
      </c>
      <c r="C2" s="93">
        <v>0</v>
      </c>
      <c r="D2" s="93">
        <v>0</v>
      </c>
      <c r="E2" s="91"/>
      <c r="F2" s="91"/>
      <c r="G2" s="99">
        <f>B54</f>
        <v>40887</v>
      </c>
      <c r="H2" s="100">
        <f t="shared" ref="H2:I2" si="0">C54</f>
        <v>4</v>
      </c>
      <c r="I2" s="100">
        <f t="shared" si="0"/>
        <v>17</v>
      </c>
      <c r="J2" s="101"/>
      <c r="K2" s="101"/>
    </row>
    <row r="3" spans="1:11">
      <c r="A3" s="80" t="s">
        <v>54</v>
      </c>
      <c r="B3" s="92">
        <v>40530</v>
      </c>
      <c r="C3" s="91">
        <v>43.540000000000006</v>
      </c>
      <c r="D3" s="91">
        <v>4</v>
      </c>
      <c r="E3" s="91"/>
      <c r="F3" s="91"/>
      <c r="G3" s="99">
        <f>B55</f>
        <v>40894</v>
      </c>
      <c r="H3" s="100">
        <f t="shared" ref="H3:I3" si="1">C55</f>
        <v>8</v>
      </c>
      <c r="I3" s="100">
        <f t="shared" si="1"/>
        <v>18</v>
      </c>
      <c r="J3" s="101"/>
      <c r="K3" s="101"/>
    </row>
    <row r="4" spans="1:11">
      <c r="A4" s="80" t="s">
        <v>52</v>
      </c>
      <c r="B4" s="92">
        <v>40537</v>
      </c>
      <c r="C4" s="91">
        <v>0</v>
      </c>
      <c r="D4" s="91">
        <v>0</v>
      </c>
      <c r="E4" s="91"/>
      <c r="F4" s="91"/>
      <c r="G4" s="99">
        <f>B56</f>
        <v>40901</v>
      </c>
      <c r="H4" s="100">
        <f t="shared" ref="H4:I4" si="2">C56</f>
        <v>30</v>
      </c>
      <c r="I4" s="100">
        <f t="shared" si="2"/>
        <v>1</v>
      </c>
      <c r="J4" s="101"/>
      <c r="K4" s="101"/>
    </row>
    <row r="5" spans="1:11" ht="15">
      <c r="A5" s="80" t="s">
        <v>53</v>
      </c>
      <c r="B5" s="92">
        <v>40544</v>
      </c>
      <c r="C5" s="93">
        <v>0</v>
      </c>
      <c r="D5" s="93">
        <v>0</v>
      </c>
      <c r="E5" s="91"/>
      <c r="F5" s="91"/>
      <c r="G5" s="99">
        <f>B57</f>
        <v>40908</v>
      </c>
      <c r="H5" s="100">
        <f>C57</f>
        <v>37</v>
      </c>
      <c r="I5" s="100">
        <f>D57</f>
        <v>2</v>
      </c>
      <c r="J5" s="101"/>
      <c r="K5" s="101"/>
    </row>
    <row r="6" spans="1:11" ht="15">
      <c r="A6" s="80" t="s">
        <v>51</v>
      </c>
      <c r="B6" s="92">
        <v>40551</v>
      </c>
      <c r="C6" s="94">
        <v>0</v>
      </c>
      <c r="D6" s="94">
        <v>0</v>
      </c>
      <c r="E6" s="91">
        <v>43.540000000000006</v>
      </c>
      <c r="F6" s="91">
        <v>4</v>
      </c>
      <c r="G6" s="87">
        <v>40915</v>
      </c>
      <c r="H6" s="88">
        <v>56</v>
      </c>
      <c r="I6" s="88">
        <v>1</v>
      </c>
      <c r="J6" s="90">
        <f t="shared" ref="J6:K6" si="3">SUM(H2:H5)</f>
        <v>79</v>
      </c>
      <c r="K6" s="90">
        <f t="shared" si="3"/>
        <v>38</v>
      </c>
    </row>
    <row r="7" spans="1:11">
      <c r="A7" s="80" t="s">
        <v>56</v>
      </c>
      <c r="B7" s="92">
        <v>40558</v>
      </c>
      <c r="C7" s="91">
        <v>0</v>
      </c>
      <c r="D7" s="91">
        <v>0</v>
      </c>
      <c r="E7" s="91">
        <v>43.540000000000006</v>
      </c>
      <c r="F7" s="91">
        <v>4</v>
      </c>
      <c r="G7" s="87">
        <v>40922</v>
      </c>
      <c r="H7" s="122">
        <v>7</v>
      </c>
      <c r="I7" s="122">
        <v>35</v>
      </c>
      <c r="J7" s="90">
        <f t="shared" ref="J7:K7" si="4">SUM(H3:H6)</f>
        <v>131</v>
      </c>
      <c r="K7" s="90">
        <f t="shared" si="4"/>
        <v>22</v>
      </c>
    </row>
    <row r="8" spans="1:11">
      <c r="A8" s="80" t="s">
        <v>57</v>
      </c>
      <c r="B8" s="92">
        <v>40565</v>
      </c>
      <c r="C8" s="91">
        <v>11</v>
      </c>
      <c r="D8" s="91">
        <v>18</v>
      </c>
      <c r="E8" s="91">
        <v>11</v>
      </c>
      <c r="F8" s="91">
        <v>18</v>
      </c>
      <c r="G8" s="87">
        <v>40929</v>
      </c>
      <c r="H8" s="122">
        <v>27</v>
      </c>
      <c r="I8" s="122">
        <v>4</v>
      </c>
      <c r="J8" s="90">
        <f t="shared" ref="J8:K8" si="5">SUM(H4:H7)</f>
        <v>130</v>
      </c>
      <c r="K8" s="90">
        <f t="shared" si="5"/>
        <v>39</v>
      </c>
    </row>
    <row r="9" spans="1:11" ht="15">
      <c r="A9" s="80" t="s">
        <v>58</v>
      </c>
      <c r="B9" s="92">
        <v>40572</v>
      </c>
      <c r="C9" s="91">
        <v>0</v>
      </c>
      <c r="D9" s="91">
        <v>0</v>
      </c>
      <c r="E9" s="91">
        <v>11</v>
      </c>
      <c r="F9" s="91">
        <v>18</v>
      </c>
      <c r="G9" s="87">
        <v>40936</v>
      </c>
      <c r="H9" s="88">
        <v>14</v>
      </c>
      <c r="I9" s="88">
        <v>3</v>
      </c>
      <c r="J9" s="90">
        <f t="shared" ref="J9:K9" si="6">SUM(H5:H8)</f>
        <v>127</v>
      </c>
      <c r="K9" s="90">
        <f t="shared" si="6"/>
        <v>42</v>
      </c>
    </row>
    <row r="10" spans="1:11">
      <c r="A10" s="80" t="s">
        <v>59</v>
      </c>
      <c r="B10" s="92">
        <v>40579</v>
      </c>
      <c r="C10" s="91">
        <v>5</v>
      </c>
      <c r="D10" s="91">
        <v>0</v>
      </c>
      <c r="E10" s="91">
        <v>16</v>
      </c>
      <c r="F10" s="91">
        <v>18</v>
      </c>
      <c r="G10" s="87">
        <v>40943</v>
      </c>
      <c r="H10" s="123">
        <v>25</v>
      </c>
      <c r="I10" s="123">
        <v>2</v>
      </c>
      <c r="J10" s="90">
        <f>SUM(H6:H9)</f>
        <v>104</v>
      </c>
      <c r="K10" s="90">
        <f>SUM(I6:I9)</f>
        <v>43</v>
      </c>
    </row>
    <row r="11" spans="1:11">
      <c r="A11" s="80" t="s">
        <v>60</v>
      </c>
      <c r="B11" s="92">
        <v>40586</v>
      </c>
      <c r="C11" s="94">
        <v>2</v>
      </c>
      <c r="D11" s="94">
        <v>4</v>
      </c>
      <c r="E11" s="91">
        <v>18</v>
      </c>
      <c r="F11" s="91">
        <v>22</v>
      </c>
      <c r="G11" s="87">
        <v>40950</v>
      </c>
      <c r="H11" s="123">
        <v>14</v>
      </c>
      <c r="I11" s="123">
        <v>15</v>
      </c>
      <c r="J11" s="90">
        <f t="shared" ref="J11:K11" si="7">SUM(H7:H10)</f>
        <v>73</v>
      </c>
      <c r="K11" s="90">
        <f t="shared" si="7"/>
        <v>44</v>
      </c>
    </row>
    <row r="12" spans="1:11">
      <c r="A12" s="80" t="s">
        <v>61</v>
      </c>
      <c r="B12" s="92">
        <v>40593</v>
      </c>
      <c r="C12" s="94">
        <v>18</v>
      </c>
      <c r="D12" s="94">
        <v>0</v>
      </c>
      <c r="E12" s="91">
        <v>25</v>
      </c>
      <c r="F12" s="91">
        <v>4</v>
      </c>
      <c r="G12" s="87">
        <v>40957</v>
      </c>
      <c r="H12" s="89">
        <v>37</v>
      </c>
      <c r="I12" s="89">
        <v>0</v>
      </c>
      <c r="J12" s="90">
        <f t="shared" ref="J12:K12" si="8">SUM(H8:H11)</f>
        <v>80</v>
      </c>
      <c r="K12" s="90">
        <f t="shared" si="8"/>
        <v>24</v>
      </c>
    </row>
    <row r="13" spans="1:11">
      <c r="A13" s="80" t="s">
        <v>62</v>
      </c>
      <c r="B13" s="92">
        <v>40600</v>
      </c>
      <c r="C13" s="94">
        <v>28.14</v>
      </c>
      <c r="D13" s="94">
        <v>0</v>
      </c>
      <c r="E13" s="91">
        <v>53.14</v>
      </c>
      <c r="F13" s="91">
        <v>4</v>
      </c>
      <c r="G13" s="87">
        <v>40964</v>
      </c>
      <c r="H13" s="89">
        <v>24</v>
      </c>
      <c r="I13" s="89">
        <v>1</v>
      </c>
      <c r="J13" s="90">
        <f t="shared" ref="J13:K13" si="9">SUM(H9:H12)</f>
        <v>90</v>
      </c>
      <c r="K13" s="90">
        <f t="shared" si="9"/>
        <v>20</v>
      </c>
    </row>
    <row r="14" spans="1:11">
      <c r="A14" s="80" t="s">
        <v>63</v>
      </c>
      <c r="B14" s="92">
        <v>40607</v>
      </c>
      <c r="C14" s="94">
        <v>9</v>
      </c>
      <c r="D14" s="94">
        <v>0</v>
      </c>
      <c r="E14" s="91">
        <v>57.14</v>
      </c>
      <c r="F14" s="91">
        <v>4</v>
      </c>
      <c r="G14" s="87">
        <v>40971</v>
      </c>
      <c r="H14" s="89">
        <v>45</v>
      </c>
      <c r="I14" s="89">
        <v>0</v>
      </c>
      <c r="J14" s="90">
        <f t="shared" ref="J14:K14" si="10">SUM(H10:H13)</f>
        <v>100</v>
      </c>
      <c r="K14" s="90">
        <f t="shared" si="10"/>
        <v>18</v>
      </c>
    </row>
    <row r="15" spans="1:11">
      <c r="A15" s="80" t="s">
        <v>64</v>
      </c>
      <c r="B15" s="92">
        <v>40614</v>
      </c>
      <c r="C15" s="94">
        <v>10</v>
      </c>
      <c r="D15" s="94">
        <v>0</v>
      </c>
      <c r="E15" s="91">
        <v>65.14</v>
      </c>
      <c r="F15" s="91">
        <v>0</v>
      </c>
      <c r="G15" s="87">
        <v>40978</v>
      </c>
      <c r="H15" s="89">
        <v>5</v>
      </c>
      <c r="I15" s="89">
        <v>0</v>
      </c>
      <c r="J15" s="90">
        <f t="shared" ref="J15:K15" si="11">SUM(H11:H14)</f>
        <v>120</v>
      </c>
      <c r="K15" s="90">
        <f t="shared" si="11"/>
        <v>16</v>
      </c>
    </row>
    <row r="16" spans="1:11">
      <c r="A16" s="80" t="s">
        <v>65</v>
      </c>
      <c r="B16" s="92">
        <v>40621</v>
      </c>
      <c r="C16" s="91">
        <v>0</v>
      </c>
      <c r="D16" s="91">
        <v>0</v>
      </c>
      <c r="E16" s="91">
        <v>47.14</v>
      </c>
      <c r="F16" s="91">
        <v>0</v>
      </c>
      <c r="G16" s="87">
        <v>40985</v>
      </c>
      <c r="H16" s="89">
        <v>18</v>
      </c>
      <c r="I16" s="89">
        <v>35</v>
      </c>
      <c r="J16" s="90">
        <f t="shared" ref="J16:K16" si="12">SUM(H12:H15)</f>
        <v>111</v>
      </c>
      <c r="K16" s="90">
        <f t="shared" si="12"/>
        <v>1</v>
      </c>
    </row>
    <row r="17" spans="1:11">
      <c r="A17" s="80" t="s">
        <v>66</v>
      </c>
      <c r="B17" s="92">
        <v>40628</v>
      </c>
      <c r="C17" s="94">
        <v>4.0999999999999996</v>
      </c>
      <c r="D17" s="94">
        <v>0</v>
      </c>
      <c r="E17" s="91">
        <v>23.1</v>
      </c>
      <c r="F17" s="91">
        <v>0</v>
      </c>
      <c r="G17" s="87">
        <v>40992</v>
      </c>
      <c r="H17" s="89">
        <v>25</v>
      </c>
      <c r="I17" s="89">
        <v>5</v>
      </c>
      <c r="J17" s="90">
        <f t="shared" ref="J17:K17" si="13">SUM(H13:H16)</f>
        <v>92</v>
      </c>
      <c r="K17" s="90">
        <f t="shared" si="13"/>
        <v>36</v>
      </c>
    </row>
    <row r="18" spans="1:11">
      <c r="A18" s="80" t="s">
        <v>67</v>
      </c>
      <c r="B18" s="92">
        <v>40635</v>
      </c>
      <c r="C18" s="91">
        <v>2</v>
      </c>
      <c r="D18" s="91">
        <v>0</v>
      </c>
      <c r="E18" s="91">
        <v>16.100000000000001</v>
      </c>
      <c r="F18" s="91">
        <v>0</v>
      </c>
      <c r="G18" s="87">
        <v>40999</v>
      </c>
      <c r="H18" s="89">
        <v>27</v>
      </c>
      <c r="I18" s="89">
        <v>5</v>
      </c>
      <c r="J18" s="90">
        <f t="shared" ref="J18:K18" si="14">SUM(H14:H17)</f>
        <v>93</v>
      </c>
      <c r="K18" s="90">
        <f t="shared" si="14"/>
        <v>40</v>
      </c>
    </row>
    <row r="19" spans="1:11">
      <c r="A19" s="80" t="s">
        <v>68</v>
      </c>
      <c r="B19" s="92">
        <v>40642</v>
      </c>
      <c r="C19" s="91">
        <v>0</v>
      </c>
      <c r="D19" s="91">
        <v>0</v>
      </c>
      <c r="E19" s="91">
        <v>6.1</v>
      </c>
      <c r="F19" s="91">
        <v>0</v>
      </c>
      <c r="G19" s="87">
        <v>41006</v>
      </c>
      <c r="H19" s="89">
        <v>6</v>
      </c>
      <c r="I19" s="89">
        <v>10</v>
      </c>
      <c r="J19" s="90">
        <f t="shared" ref="J19:K19" si="15">SUM(H15:H18)</f>
        <v>75</v>
      </c>
      <c r="K19" s="90">
        <f t="shared" si="15"/>
        <v>45</v>
      </c>
    </row>
    <row r="20" spans="1:11">
      <c r="A20" s="80" t="s">
        <v>69</v>
      </c>
      <c r="B20" s="92">
        <v>40649</v>
      </c>
      <c r="C20" s="91">
        <v>10</v>
      </c>
      <c r="D20" s="91">
        <v>0</v>
      </c>
      <c r="E20" s="91">
        <v>16.100000000000001</v>
      </c>
      <c r="F20" s="91">
        <v>0</v>
      </c>
      <c r="G20" s="87">
        <v>41013</v>
      </c>
      <c r="H20" s="89">
        <v>15</v>
      </c>
      <c r="I20" s="89">
        <v>13</v>
      </c>
      <c r="J20" s="90">
        <f t="shared" ref="J20:K20" si="16">SUM(H16:H19)</f>
        <v>76</v>
      </c>
      <c r="K20" s="90">
        <f t="shared" si="16"/>
        <v>55</v>
      </c>
    </row>
    <row r="21" spans="1:11">
      <c r="A21" s="80" t="s">
        <v>70</v>
      </c>
      <c r="B21" s="92">
        <v>40656</v>
      </c>
      <c r="C21" s="91">
        <v>16</v>
      </c>
      <c r="D21" s="91">
        <v>0</v>
      </c>
      <c r="E21" s="91">
        <v>28</v>
      </c>
      <c r="F21" s="91">
        <v>0</v>
      </c>
      <c r="G21" s="87">
        <v>41020</v>
      </c>
      <c r="H21" s="89">
        <v>25</v>
      </c>
      <c r="I21" s="89">
        <v>54</v>
      </c>
      <c r="J21" s="90">
        <f t="shared" ref="J21:K21" si="17">SUM(H17:H20)</f>
        <v>73</v>
      </c>
      <c r="K21" s="90">
        <f t="shared" si="17"/>
        <v>33</v>
      </c>
    </row>
    <row r="22" spans="1:11">
      <c r="A22" s="80" t="s">
        <v>71</v>
      </c>
      <c r="B22" s="92">
        <v>40663</v>
      </c>
      <c r="C22" s="91">
        <v>0</v>
      </c>
      <c r="D22" s="91">
        <v>0</v>
      </c>
      <c r="E22" s="91">
        <v>26</v>
      </c>
      <c r="F22" s="91">
        <v>0</v>
      </c>
      <c r="G22" s="87">
        <v>41027</v>
      </c>
      <c r="H22" s="89">
        <v>35</v>
      </c>
      <c r="I22" s="89">
        <v>29</v>
      </c>
      <c r="J22" s="90">
        <f t="shared" ref="J22:K22" si="18">SUM(H18:H21)</f>
        <v>73</v>
      </c>
      <c r="K22" s="90">
        <f t="shared" si="18"/>
        <v>82</v>
      </c>
    </row>
    <row r="23" spans="1:11">
      <c r="A23" s="80" t="s">
        <v>72</v>
      </c>
      <c r="B23" s="92">
        <v>40670</v>
      </c>
      <c r="C23" s="94">
        <v>15</v>
      </c>
      <c r="D23" s="94">
        <v>5</v>
      </c>
      <c r="E23" s="91">
        <v>41</v>
      </c>
      <c r="F23" s="91">
        <v>5</v>
      </c>
      <c r="G23" s="87">
        <v>41034</v>
      </c>
      <c r="H23" s="89">
        <v>15</v>
      </c>
      <c r="I23" s="89">
        <v>41</v>
      </c>
      <c r="J23" s="90">
        <f t="shared" ref="J23:K23" si="19">SUM(H19:H22)</f>
        <v>81</v>
      </c>
      <c r="K23" s="90">
        <f t="shared" si="19"/>
        <v>106</v>
      </c>
    </row>
    <row r="24" spans="1:11">
      <c r="A24" s="80" t="s">
        <v>73</v>
      </c>
      <c r="B24" s="92">
        <v>40677</v>
      </c>
      <c r="C24" s="91">
        <v>0</v>
      </c>
      <c r="D24" s="91">
        <v>38.5</v>
      </c>
      <c r="E24" s="91">
        <v>31</v>
      </c>
      <c r="F24" s="91">
        <v>43.5</v>
      </c>
      <c r="G24" s="87">
        <v>41041</v>
      </c>
      <c r="H24" s="89">
        <v>38</v>
      </c>
      <c r="I24" s="89">
        <v>19</v>
      </c>
      <c r="J24" s="90">
        <f t="shared" ref="J24:K24" si="20">SUM(H20:H23)</f>
        <v>90</v>
      </c>
      <c r="K24" s="90">
        <f t="shared" si="20"/>
        <v>137</v>
      </c>
    </row>
    <row r="25" spans="1:11">
      <c r="A25" s="80" t="s">
        <v>74</v>
      </c>
      <c r="B25" s="92">
        <v>40684</v>
      </c>
      <c r="C25" s="91">
        <v>10</v>
      </c>
      <c r="D25" s="91">
        <v>0</v>
      </c>
      <c r="E25" s="91">
        <v>25</v>
      </c>
      <c r="F25" s="91">
        <v>43.5</v>
      </c>
      <c r="G25" s="87">
        <v>41048</v>
      </c>
      <c r="H25" s="89">
        <v>58</v>
      </c>
      <c r="I25" s="89">
        <v>29</v>
      </c>
      <c r="J25" s="90">
        <f t="shared" ref="J25:K25" si="21">SUM(H21:H24)</f>
        <v>113</v>
      </c>
      <c r="K25" s="90">
        <f t="shared" si="21"/>
        <v>143</v>
      </c>
    </row>
    <row r="26" spans="1:11">
      <c r="A26" s="80" t="s">
        <v>75</v>
      </c>
      <c r="B26" s="92">
        <v>40691</v>
      </c>
      <c r="C26" s="91">
        <v>30</v>
      </c>
      <c r="D26" s="91">
        <v>0</v>
      </c>
      <c r="E26" s="91">
        <v>55</v>
      </c>
      <c r="F26" s="91">
        <v>43.5</v>
      </c>
      <c r="G26" s="87">
        <v>41055</v>
      </c>
      <c r="H26" s="89" t="e">
        <f>NA()</f>
        <v>#N/A</v>
      </c>
      <c r="I26" s="89" t="e">
        <f>NA()</f>
        <v>#N/A</v>
      </c>
      <c r="J26" s="90">
        <f t="shared" ref="J26:K26" si="22">SUM(H22:H25)</f>
        <v>146</v>
      </c>
      <c r="K26" s="90">
        <f t="shared" si="22"/>
        <v>118</v>
      </c>
    </row>
    <row r="27" spans="1:11">
      <c r="A27" s="80" t="s">
        <v>76</v>
      </c>
      <c r="B27" s="92">
        <v>40698</v>
      </c>
      <c r="C27" s="91">
        <v>0</v>
      </c>
      <c r="D27" s="91">
        <v>0</v>
      </c>
      <c r="E27" s="91">
        <v>40</v>
      </c>
      <c r="F27" s="91">
        <v>38.5</v>
      </c>
      <c r="G27" s="87">
        <v>41062</v>
      </c>
      <c r="H27" s="89" t="e">
        <f>NA()</f>
        <v>#N/A</v>
      </c>
      <c r="I27" s="89" t="e">
        <f>NA()</f>
        <v>#N/A</v>
      </c>
      <c r="J27" s="90" t="e">
        <f t="shared" ref="J27:K27" si="23">SUM(H23:H26)</f>
        <v>#N/A</v>
      </c>
      <c r="K27" s="90" t="e">
        <f t="shared" si="23"/>
        <v>#N/A</v>
      </c>
    </row>
    <row r="28" spans="1:11">
      <c r="A28" s="80" t="s">
        <v>77</v>
      </c>
      <c r="B28" s="92">
        <v>40705</v>
      </c>
      <c r="C28" s="91">
        <v>1</v>
      </c>
      <c r="D28" s="91">
        <v>0</v>
      </c>
      <c r="E28" s="91">
        <v>41</v>
      </c>
      <c r="F28" s="91">
        <v>0</v>
      </c>
      <c r="G28" s="87">
        <v>41069</v>
      </c>
      <c r="H28" s="89" t="e">
        <f>NA()</f>
        <v>#N/A</v>
      </c>
      <c r="I28" s="89" t="e">
        <f>NA()</f>
        <v>#N/A</v>
      </c>
      <c r="J28" s="90" t="e">
        <f t="shared" ref="J28:K28" si="24">SUM(H24:H27)</f>
        <v>#N/A</v>
      </c>
      <c r="K28" s="90" t="e">
        <f t="shared" si="24"/>
        <v>#N/A</v>
      </c>
    </row>
    <row r="29" spans="1:11">
      <c r="A29" s="80" t="s">
        <v>78</v>
      </c>
      <c r="B29" s="92">
        <v>40712</v>
      </c>
      <c r="C29" s="91">
        <v>29</v>
      </c>
      <c r="D29" s="91">
        <v>0</v>
      </c>
      <c r="E29" s="91">
        <v>60</v>
      </c>
      <c r="F29" s="91">
        <v>0</v>
      </c>
      <c r="G29" s="87">
        <v>41076</v>
      </c>
      <c r="H29" s="89" t="e">
        <f>NA()</f>
        <v>#N/A</v>
      </c>
      <c r="I29" s="89" t="e">
        <f>NA()</f>
        <v>#N/A</v>
      </c>
      <c r="J29" s="90" t="e">
        <f t="shared" ref="J29:K29" si="25">SUM(H25:H28)</f>
        <v>#N/A</v>
      </c>
      <c r="K29" s="90" t="e">
        <f t="shared" si="25"/>
        <v>#N/A</v>
      </c>
    </row>
    <row r="30" spans="1:11">
      <c r="A30" s="80" t="s">
        <v>79</v>
      </c>
      <c r="B30" s="92">
        <v>40719</v>
      </c>
      <c r="C30" s="91">
        <v>0</v>
      </c>
      <c r="D30" s="91">
        <v>0</v>
      </c>
      <c r="E30" s="91">
        <v>30</v>
      </c>
      <c r="F30" s="91">
        <v>0</v>
      </c>
      <c r="G30" s="87">
        <v>41083</v>
      </c>
      <c r="H30" s="89" t="e">
        <f>NA()</f>
        <v>#N/A</v>
      </c>
      <c r="I30" s="89" t="e">
        <f>NA()</f>
        <v>#N/A</v>
      </c>
      <c r="J30" s="90" t="e">
        <f t="shared" ref="J30:K30" si="26">SUM(H26:H29)</f>
        <v>#N/A</v>
      </c>
      <c r="K30" s="90" t="e">
        <f t="shared" si="26"/>
        <v>#N/A</v>
      </c>
    </row>
    <row r="31" spans="1:11">
      <c r="A31" s="80" t="s">
        <v>80</v>
      </c>
      <c r="B31" s="92">
        <v>40726</v>
      </c>
      <c r="C31" s="91">
        <v>0</v>
      </c>
      <c r="D31" s="91">
        <v>0</v>
      </c>
      <c r="E31" s="91">
        <v>30</v>
      </c>
      <c r="F31" s="91">
        <v>0</v>
      </c>
      <c r="G31" s="87">
        <v>41090</v>
      </c>
      <c r="H31" s="89" t="e">
        <f>NA()</f>
        <v>#N/A</v>
      </c>
      <c r="I31" s="89" t="e">
        <f>NA()</f>
        <v>#N/A</v>
      </c>
      <c r="J31" s="90" t="e">
        <f t="shared" ref="J31:K31" si="27">SUM(H27:H30)</f>
        <v>#N/A</v>
      </c>
      <c r="K31" s="90" t="e">
        <f t="shared" si="27"/>
        <v>#N/A</v>
      </c>
    </row>
    <row r="32" spans="1:11">
      <c r="A32" s="80" t="s">
        <v>81</v>
      </c>
      <c r="B32" s="92">
        <v>40733</v>
      </c>
      <c r="C32" s="91">
        <v>0</v>
      </c>
      <c r="D32" s="91">
        <v>0</v>
      </c>
      <c r="E32" s="91">
        <v>29</v>
      </c>
      <c r="F32" s="91">
        <v>0</v>
      </c>
      <c r="G32" s="87">
        <v>41097</v>
      </c>
      <c r="H32" s="89" t="e">
        <f>NA()</f>
        <v>#N/A</v>
      </c>
      <c r="I32" s="89" t="e">
        <f>NA()</f>
        <v>#N/A</v>
      </c>
      <c r="J32" s="90" t="e">
        <f t="shared" ref="J32:K32" si="28">SUM(H28:H31)</f>
        <v>#N/A</v>
      </c>
      <c r="K32" s="90" t="e">
        <f t="shared" si="28"/>
        <v>#N/A</v>
      </c>
    </row>
    <row r="33" spans="1:11">
      <c r="A33" s="80" t="s">
        <v>82</v>
      </c>
      <c r="B33" s="92">
        <v>40740</v>
      </c>
      <c r="C33" s="91">
        <v>0</v>
      </c>
      <c r="D33" s="91">
        <v>15</v>
      </c>
      <c r="E33" s="91">
        <v>0</v>
      </c>
      <c r="F33" s="91">
        <v>15</v>
      </c>
      <c r="G33" s="87">
        <v>41104</v>
      </c>
      <c r="H33" s="89" t="e">
        <f>NA()</f>
        <v>#N/A</v>
      </c>
      <c r="I33" s="89" t="e">
        <f>NA()</f>
        <v>#N/A</v>
      </c>
      <c r="J33" s="90" t="e">
        <f t="shared" ref="J33:K33" si="29">SUM(H29:H32)</f>
        <v>#N/A</v>
      </c>
      <c r="K33" s="90" t="e">
        <f t="shared" si="29"/>
        <v>#N/A</v>
      </c>
    </row>
    <row r="34" spans="1:11">
      <c r="A34" s="80" t="s">
        <v>83</v>
      </c>
      <c r="B34" s="92">
        <v>40747</v>
      </c>
      <c r="C34" s="94">
        <v>22.8</v>
      </c>
      <c r="D34" s="94">
        <v>0</v>
      </c>
      <c r="E34" s="91">
        <v>22.8</v>
      </c>
      <c r="F34" s="91">
        <v>15</v>
      </c>
      <c r="G34" s="87">
        <v>41111</v>
      </c>
      <c r="H34" s="89" t="e">
        <f>NA()</f>
        <v>#N/A</v>
      </c>
      <c r="I34" s="89" t="e">
        <f>NA()</f>
        <v>#N/A</v>
      </c>
      <c r="J34" s="90" t="e">
        <f t="shared" ref="J34:K34" si="30">SUM(H30:H33)</f>
        <v>#N/A</v>
      </c>
      <c r="K34" s="90" t="e">
        <f t="shared" si="30"/>
        <v>#N/A</v>
      </c>
    </row>
    <row r="35" spans="1:11">
      <c r="A35" s="80" t="s">
        <v>84</v>
      </c>
      <c r="B35" s="92">
        <v>40754</v>
      </c>
      <c r="C35" s="91">
        <v>0</v>
      </c>
      <c r="D35" s="91">
        <v>0</v>
      </c>
      <c r="E35" s="91">
        <v>22.8</v>
      </c>
      <c r="F35" s="91">
        <v>15</v>
      </c>
      <c r="G35" s="87">
        <v>41118</v>
      </c>
      <c r="H35" s="89" t="e">
        <f>NA()</f>
        <v>#N/A</v>
      </c>
      <c r="I35" s="89" t="e">
        <f>NA()</f>
        <v>#N/A</v>
      </c>
      <c r="J35" s="90" t="e">
        <f t="shared" ref="J35:K35" si="31">SUM(H31:H34)</f>
        <v>#N/A</v>
      </c>
      <c r="K35" s="90" t="e">
        <f t="shared" si="31"/>
        <v>#N/A</v>
      </c>
    </row>
    <row r="36" spans="1:11">
      <c r="A36" s="80" t="s">
        <v>85</v>
      </c>
      <c r="B36" s="92">
        <v>40761</v>
      </c>
      <c r="C36" s="91">
        <v>0</v>
      </c>
      <c r="D36" s="91">
        <v>1</v>
      </c>
      <c r="E36" s="91">
        <v>22.8</v>
      </c>
      <c r="F36" s="91">
        <v>16</v>
      </c>
      <c r="G36" s="87">
        <v>41125</v>
      </c>
      <c r="H36" s="89" t="e">
        <f>NA()</f>
        <v>#N/A</v>
      </c>
      <c r="I36" s="89" t="e">
        <f>NA()</f>
        <v>#N/A</v>
      </c>
      <c r="J36" s="90" t="e">
        <f t="shared" ref="J36:K36" si="32">SUM(H32:H35)</f>
        <v>#N/A</v>
      </c>
      <c r="K36" s="90" t="e">
        <f t="shared" si="32"/>
        <v>#N/A</v>
      </c>
    </row>
    <row r="37" spans="1:11">
      <c r="A37" s="80" t="s">
        <v>86</v>
      </c>
      <c r="B37" s="92">
        <v>40768</v>
      </c>
      <c r="C37" s="91">
        <v>1</v>
      </c>
      <c r="D37" s="91">
        <v>0</v>
      </c>
      <c r="E37" s="91">
        <v>23.8</v>
      </c>
      <c r="F37" s="91">
        <v>1</v>
      </c>
      <c r="G37" s="87">
        <v>41132</v>
      </c>
      <c r="H37" s="89" t="e">
        <f>NA()</f>
        <v>#N/A</v>
      </c>
      <c r="I37" s="89" t="e">
        <f>NA()</f>
        <v>#N/A</v>
      </c>
      <c r="J37" s="90" t="e">
        <f t="shared" ref="J37:K37" si="33">SUM(H33:H36)</f>
        <v>#N/A</v>
      </c>
      <c r="K37" s="90" t="e">
        <f t="shared" si="33"/>
        <v>#N/A</v>
      </c>
    </row>
    <row r="38" spans="1:11">
      <c r="A38" s="80" t="s">
        <v>87</v>
      </c>
      <c r="B38" s="92">
        <v>40775</v>
      </c>
      <c r="C38" s="91">
        <v>0</v>
      </c>
      <c r="D38" s="91">
        <v>0</v>
      </c>
      <c r="E38" s="91">
        <v>1</v>
      </c>
      <c r="F38" s="91">
        <v>1</v>
      </c>
      <c r="G38" s="87">
        <v>41139</v>
      </c>
      <c r="H38" s="89" t="e">
        <f>NA()</f>
        <v>#N/A</v>
      </c>
      <c r="I38" s="89" t="e">
        <f>NA()</f>
        <v>#N/A</v>
      </c>
      <c r="J38" s="90" t="e">
        <f t="shared" ref="J38:K38" si="34">SUM(H34:H37)</f>
        <v>#N/A</v>
      </c>
      <c r="K38" s="90" t="e">
        <f t="shared" si="34"/>
        <v>#N/A</v>
      </c>
    </row>
    <row r="39" spans="1:11">
      <c r="A39" s="80" t="s">
        <v>88</v>
      </c>
      <c r="B39" s="92">
        <v>40782</v>
      </c>
      <c r="C39" s="91">
        <v>0</v>
      </c>
      <c r="D39" s="91">
        <v>1</v>
      </c>
      <c r="E39" s="91">
        <v>1</v>
      </c>
      <c r="F39" s="91">
        <v>2</v>
      </c>
      <c r="G39" s="87">
        <v>41146</v>
      </c>
      <c r="H39" s="89" t="e">
        <f>NA()</f>
        <v>#N/A</v>
      </c>
      <c r="I39" s="89" t="e">
        <f>NA()</f>
        <v>#N/A</v>
      </c>
      <c r="J39" s="90" t="e">
        <f t="shared" ref="J39:K39" si="35">SUM(H35:H38)</f>
        <v>#N/A</v>
      </c>
      <c r="K39" s="90" t="e">
        <f t="shared" si="35"/>
        <v>#N/A</v>
      </c>
    </row>
    <row r="40" spans="1:11">
      <c r="A40" s="80" t="s">
        <v>89</v>
      </c>
      <c r="B40" s="92">
        <v>40789</v>
      </c>
      <c r="C40" s="91">
        <v>0</v>
      </c>
      <c r="D40" s="91">
        <v>2</v>
      </c>
      <c r="E40" s="91">
        <v>1</v>
      </c>
      <c r="F40" s="91">
        <v>3</v>
      </c>
      <c r="G40" s="87">
        <v>41153</v>
      </c>
      <c r="H40" s="89" t="e">
        <f>NA()</f>
        <v>#N/A</v>
      </c>
      <c r="I40" s="89" t="e">
        <f>NA()</f>
        <v>#N/A</v>
      </c>
      <c r="J40" s="90" t="e">
        <f t="shared" ref="J40:K40" si="36">SUM(H36:H39)</f>
        <v>#N/A</v>
      </c>
      <c r="K40" s="90" t="e">
        <f t="shared" si="36"/>
        <v>#N/A</v>
      </c>
    </row>
    <row r="41" spans="1:11">
      <c r="A41" s="80" t="s">
        <v>90</v>
      </c>
      <c r="B41" s="92">
        <v>40796</v>
      </c>
      <c r="C41" s="91">
        <v>35</v>
      </c>
      <c r="D41" s="91">
        <v>0</v>
      </c>
      <c r="E41" s="91">
        <v>35</v>
      </c>
      <c r="F41" s="91">
        <v>3</v>
      </c>
      <c r="G41" s="87">
        <v>41160</v>
      </c>
      <c r="H41" s="89" t="e">
        <f>NA()</f>
        <v>#N/A</v>
      </c>
      <c r="I41" s="89" t="e">
        <f>NA()</f>
        <v>#N/A</v>
      </c>
      <c r="J41" s="90" t="e">
        <f t="shared" ref="J41:K41" si="37">SUM(H37:H40)</f>
        <v>#N/A</v>
      </c>
      <c r="K41" s="90" t="e">
        <f t="shared" si="37"/>
        <v>#N/A</v>
      </c>
    </row>
    <row r="42" spans="1:11">
      <c r="A42" s="80" t="s">
        <v>91</v>
      </c>
      <c r="B42" s="92">
        <v>40803</v>
      </c>
      <c r="C42" s="91">
        <v>21</v>
      </c>
      <c r="D42" s="91">
        <v>0</v>
      </c>
      <c r="E42" s="91">
        <v>56</v>
      </c>
      <c r="F42" s="91">
        <v>3</v>
      </c>
      <c r="G42" s="87">
        <v>41167</v>
      </c>
      <c r="H42" s="89" t="e">
        <f>NA()</f>
        <v>#N/A</v>
      </c>
      <c r="I42" s="89" t="e">
        <f>NA()</f>
        <v>#N/A</v>
      </c>
      <c r="J42" s="90" t="e">
        <f t="shared" ref="J42:K42" si="38">SUM(H38:H41)</f>
        <v>#N/A</v>
      </c>
      <c r="K42" s="90" t="e">
        <f t="shared" si="38"/>
        <v>#N/A</v>
      </c>
    </row>
    <row r="43" spans="1:11">
      <c r="A43" s="80" t="s">
        <v>92</v>
      </c>
      <c r="B43" s="92">
        <v>40810</v>
      </c>
      <c r="C43" s="91">
        <v>31</v>
      </c>
      <c r="D43" s="91">
        <v>1</v>
      </c>
      <c r="E43" s="91">
        <v>87</v>
      </c>
      <c r="F43" s="91">
        <v>3</v>
      </c>
      <c r="G43" s="87">
        <v>41174</v>
      </c>
      <c r="H43" s="89" t="e">
        <f>NA()</f>
        <v>#N/A</v>
      </c>
      <c r="I43" s="89" t="e">
        <f>NA()</f>
        <v>#N/A</v>
      </c>
      <c r="J43" s="90" t="e">
        <f t="shared" ref="J43:K43" si="39">SUM(H39:H42)</f>
        <v>#N/A</v>
      </c>
      <c r="K43" s="90" t="e">
        <f t="shared" si="39"/>
        <v>#N/A</v>
      </c>
    </row>
    <row r="44" spans="1:11">
      <c r="A44" s="80" t="s">
        <v>93</v>
      </c>
      <c r="B44" s="92">
        <v>40817</v>
      </c>
      <c r="C44" s="91">
        <v>3</v>
      </c>
      <c r="D44" s="91">
        <v>1</v>
      </c>
      <c r="E44" s="91">
        <v>90</v>
      </c>
      <c r="F44" s="91">
        <v>2</v>
      </c>
      <c r="G44" s="87">
        <v>41181</v>
      </c>
      <c r="H44" s="89" t="e">
        <f>NA()</f>
        <v>#N/A</v>
      </c>
      <c r="I44" s="89" t="e">
        <f>NA()</f>
        <v>#N/A</v>
      </c>
      <c r="J44" s="90" t="e">
        <f t="shared" ref="J44:K44" si="40">SUM(H40:H43)</f>
        <v>#N/A</v>
      </c>
      <c r="K44" s="90" t="e">
        <f t="shared" si="40"/>
        <v>#N/A</v>
      </c>
    </row>
    <row r="45" spans="1:11">
      <c r="A45" s="80" t="s">
        <v>94</v>
      </c>
      <c r="B45" s="92">
        <v>40824</v>
      </c>
      <c r="C45" s="91">
        <v>2</v>
      </c>
      <c r="D45" s="91">
        <v>30</v>
      </c>
      <c r="E45" s="91">
        <v>57</v>
      </c>
      <c r="F45" s="91">
        <v>32</v>
      </c>
      <c r="G45" s="87">
        <v>41188</v>
      </c>
      <c r="H45" s="89" t="e">
        <f>NA()</f>
        <v>#N/A</v>
      </c>
      <c r="I45" s="89" t="e">
        <f>NA()</f>
        <v>#N/A</v>
      </c>
      <c r="J45" s="90" t="e">
        <f t="shared" ref="J45:K45" si="41">SUM(H41:H44)</f>
        <v>#N/A</v>
      </c>
      <c r="K45" s="90" t="e">
        <f t="shared" si="41"/>
        <v>#N/A</v>
      </c>
    </row>
    <row r="46" spans="1:11">
      <c r="A46" s="80" t="s">
        <v>95</v>
      </c>
      <c r="B46" s="92">
        <v>40831</v>
      </c>
      <c r="C46" s="91">
        <v>4</v>
      </c>
      <c r="D46" s="91">
        <v>40</v>
      </c>
      <c r="E46" s="91">
        <v>40</v>
      </c>
      <c r="F46" s="91">
        <v>72</v>
      </c>
      <c r="G46" s="87">
        <v>41195</v>
      </c>
      <c r="H46" s="89" t="e">
        <f>NA()</f>
        <v>#N/A</v>
      </c>
      <c r="I46" s="89" t="e">
        <f>NA()</f>
        <v>#N/A</v>
      </c>
      <c r="J46" s="90" t="e">
        <f t="shared" ref="J46:K46" si="42">SUM(H42:H45)</f>
        <v>#N/A</v>
      </c>
      <c r="K46" s="90" t="e">
        <f t="shared" si="42"/>
        <v>#N/A</v>
      </c>
    </row>
    <row r="47" spans="1:11">
      <c r="A47" s="80" t="s">
        <v>96</v>
      </c>
      <c r="B47" s="92">
        <v>40838</v>
      </c>
      <c r="C47" s="91">
        <v>17</v>
      </c>
      <c r="D47" s="91">
        <v>0</v>
      </c>
      <c r="E47" s="91">
        <v>26</v>
      </c>
      <c r="F47" s="91">
        <v>71</v>
      </c>
      <c r="G47" s="87">
        <v>41202</v>
      </c>
      <c r="H47" s="89" t="e">
        <f>NA()</f>
        <v>#N/A</v>
      </c>
      <c r="I47" s="89" t="e">
        <f>NA()</f>
        <v>#N/A</v>
      </c>
      <c r="J47" s="90" t="e">
        <f t="shared" ref="J47:K47" si="43">SUM(H43:H46)</f>
        <v>#N/A</v>
      </c>
      <c r="K47" s="90" t="e">
        <f t="shared" si="43"/>
        <v>#N/A</v>
      </c>
    </row>
    <row r="48" spans="1:11">
      <c r="A48" s="80" t="s">
        <v>97</v>
      </c>
      <c r="B48" s="92">
        <v>40845</v>
      </c>
      <c r="C48" s="91">
        <v>23</v>
      </c>
      <c r="D48" s="91">
        <v>0</v>
      </c>
      <c r="E48" s="91">
        <v>46</v>
      </c>
      <c r="F48" s="91">
        <v>70</v>
      </c>
      <c r="G48" s="87">
        <v>41209</v>
      </c>
      <c r="H48" s="89" t="e">
        <f>NA()</f>
        <v>#N/A</v>
      </c>
      <c r="I48" s="89" t="e">
        <f>NA()</f>
        <v>#N/A</v>
      </c>
      <c r="J48" s="90" t="e">
        <f t="shared" ref="J48:K48" si="44">SUM(H44:H47)</f>
        <v>#N/A</v>
      </c>
      <c r="K48" s="90" t="e">
        <f t="shared" si="44"/>
        <v>#N/A</v>
      </c>
    </row>
    <row r="49" spans="1:11">
      <c r="A49" s="80" t="s">
        <v>98</v>
      </c>
      <c r="B49" s="92">
        <v>40852</v>
      </c>
      <c r="C49" s="91">
        <v>32</v>
      </c>
      <c r="D49" s="91">
        <v>4</v>
      </c>
      <c r="E49" s="91">
        <v>76</v>
      </c>
      <c r="F49" s="91">
        <v>44</v>
      </c>
      <c r="G49" s="87">
        <v>41216</v>
      </c>
      <c r="H49" s="89" t="e">
        <f>NA()</f>
        <v>#N/A</v>
      </c>
      <c r="I49" s="89" t="e">
        <f>NA()</f>
        <v>#N/A</v>
      </c>
      <c r="J49" s="90" t="e">
        <f t="shared" ref="J49:K49" si="45">SUM(H45:H48)</f>
        <v>#N/A</v>
      </c>
      <c r="K49" s="90" t="e">
        <f t="shared" si="45"/>
        <v>#N/A</v>
      </c>
    </row>
    <row r="50" spans="1:11">
      <c r="A50" s="80" t="s">
        <v>99</v>
      </c>
      <c r="B50" s="92">
        <v>40859</v>
      </c>
      <c r="C50" s="91">
        <v>11</v>
      </c>
      <c r="D50" s="91">
        <v>20</v>
      </c>
      <c r="E50" s="91">
        <v>83</v>
      </c>
      <c r="F50" s="91">
        <v>24</v>
      </c>
      <c r="G50" s="87">
        <v>41223</v>
      </c>
      <c r="H50" s="89" t="e">
        <f>NA()</f>
        <v>#N/A</v>
      </c>
      <c r="I50" s="89" t="e">
        <f>NA()</f>
        <v>#N/A</v>
      </c>
      <c r="J50" s="90" t="e">
        <f t="shared" ref="J50:K50" si="46">SUM(H46:H49)</f>
        <v>#N/A</v>
      </c>
      <c r="K50" s="90" t="e">
        <f t="shared" si="46"/>
        <v>#N/A</v>
      </c>
    </row>
    <row r="51" spans="1:11">
      <c r="A51" s="80" t="s">
        <v>100</v>
      </c>
      <c r="B51" s="92">
        <v>40866</v>
      </c>
      <c r="C51" s="91">
        <v>5</v>
      </c>
      <c r="D51" s="91">
        <v>1</v>
      </c>
      <c r="E51" s="91">
        <v>71</v>
      </c>
      <c r="F51" s="91">
        <v>25</v>
      </c>
      <c r="G51" s="87">
        <v>41230</v>
      </c>
      <c r="H51" s="89" t="e">
        <f>NA()</f>
        <v>#N/A</v>
      </c>
      <c r="I51" s="89" t="e">
        <f>NA()</f>
        <v>#N/A</v>
      </c>
      <c r="J51" s="90" t="e">
        <f t="shared" ref="J51:K51" si="47">SUM(H47:H50)</f>
        <v>#N/A</v>
      </c>
      <c r="K51" s="90" t="e">
        <f t="shared" si="47"/>
        <v>#N/A</v>
      </c>
    </row>
    <row r="52" spans="1:11">
      <c r="A52" s="80" t="s">
        <v>101</v>
      </c>
      <c r="B52" s="92">
        <v>40873</v>
      </c>
      <c r="C52" s="91">
        <v>0</v>
      </c>
      <c r="D52" s="91">
        <v>43</v>
      </c>
      <c r="E52" s="91">
        <v>48</v>
      </c>
      <c r="F52" s="91">
        <v>68</v>
      </c>
      <c r="G52" s="87">
        <v>41237</v>
      </c>
      <c r="H52" s="89" t="e">
        <f>NA()</f>
        <v>#N/A</v>
      </c>
      <c r="I52" s="89" t="e">
        <f>NA()</f>
        <v>#N/A</v>
      </c>
      <c r="J52" s="90" t="e">
        <f t="shared" ref="J52:K52" si="48">SUM(H48:H51)</f>
        <v>#N/A</v>
      </c>
      <c r="K52" s="90" t="e">
        <f t="shared" si="48"/>
        <v>#N/A</v>
      </c>
    </row>
    <row r="53" spans="1:11">
      <c r="A53" s="80" t="s">
        <v>102</v>
      </c>
      <c r="B53" s="92">
        <v>40880</v>
      </c>
      <c r="C53" s="91">
        <v>40</v>
      </c>
      <c r="D53" s="91">
        <v>30</v>
      </c>
      <c r="E53" s="91">
        <v>48</v>
      </c>
      <c r="F53" s="91">
        <v>68</v>
      </c>
      <c r="G53" s="87">
        <v>41244</v>
      </c>
      <c r="H53" s="89" t="e">
        <f>NA()</f>
        <v>#N/A</v>
      </c>
      <c r="I53" s="89" t="e">
        <f>NA()</f>
        <v>#N/A</v>
      </c>
      <c r="J53" s="90" t="e">
        <f t="shared" ref="J53:K53" si="49">SUM(H49:H52)</f>
        <v>#N/A</v>
      </c>
      <c r="K53" s="90" t="e">
        <f t="shared" si="49"/>
        <v>#N/A</v>
      </c>
    </row>
    <row r="54" spans="1:11">
      <c r="A54" s="80" t="s">
        <v>103</v>
      </c>
      <c r="B54" s="92">
        <v>40887</v>
      </c>
      <c r="C54" s="91">
        <v>4</v>
      </c>
      <c r="D54" s="91">
        <v>17</v>
      </c>
      <c r="E54" s="91">
        <v>48</v>
      </c>
      <c r="F54" s="91">
        <v>68</v>
      </c>
      <c r="G54" s="87">
        <v>41251</v>
      </c>
      <c r="H54" s="89" t="e">
        <f>NA()</f>
        <v>#N/A</v>
      </c>
      <c r="I54" s="89" t="e">
        <f>NA()</f>
        <v>#N/A</v>
      </c>
      <c r="J54" s="90" t="e">
        <f t="shared" ref="J54:K54" si="50">SUM(H50:H53)</f>
        <v>#N/A</v>
      </c>
      <c r="K54" s="90" t="e">
        <f t="shared" si="50"/>
        <v>#N/A</v>
      </c>
    </row>
    <row r="55" spans="1:11">
      <c r="A55" s="80" t="s">
        <v>104</v>
      </c>
      <c r="B55" s="92">
        <v>40894</v>
      </c>
      <c r="C55" s="91">
        <v>8</v>
      </c>
      <c r="D55" s="91">
        <v>18</v>
      </c>
      <c r="E55" s="91">
        <v>48</v>
      </c>
      <c r="F55" s="91">
        <v>68</v>
      </c>
      <c r="G55" s="87">
        <v>41258</v>
      </c>
      <c r="H55" s="89" t="e">
        <f>NA()</f>
        <v>#N/A</v>
      </c>
      <c r="I55" s="89" t="e">
        <f>NA()</f>
        <v>#N/A</v>
      </c>
      <c r="J55" s="90" t="e">
        <f t="shared" ref="J55:K55" si="51">SUM(H51:H54)</f>
        <v>#N/A</v>
      </c>
      <c r="K55" s="90" t="e">
        <f t="shared" si="51"/>
        <v>#N/A</v>
      </c>
    </row>
    <row r="56" spans="1:11">
      <c r="A56" s="80" t="s">
        <v>105</v>
      </c>
      <c r="B56" s="92">
        <v>40901</v>
      </c>
      <c r="C56" s="91">
        <v>30</v>
      </c>
      <c r="D56" s="91">
        <v>1</v>
      </c>
      <c r="E56" s="91">
        <f>SUM(C52:C55)</f>
        <v>52</v>
      </c>
      <c r="F56" s="91">
        <f>SUM(D52:D55)</f>
        <v>108</v>
      </c>
      <c r="G56" s="87">
        <v>41265</v>
      </c>
      <c r="H56" s="89" t="e">
        <f>NA()</f>
        <v>#N/A</v>
      </c>
      <c r="I56" s="89" t="e">
        <f>NA()</f>
        <v>#N/A</v>
      </c>
      <c r="J56" s="90" t="e">
        <f t="shared" ref="J56:K56" si="52">SUM(H52:H55)</f>
        <v>#N/A</v>
      </c>
      <c r="K56" s="90" t="e">
        <f t="shared" si="52"/>
        <v>#N/A</v>
      </c>
    </row>
    <row r="57" spans="1:11">
      <c r="A57" s="80" t="s">
        <v>106</v>
      </c>
      <c r="B57" s="92">
        <v>40908</v>
      </c>
      <c r="C57" s="91">
        <v>37</v>
      </c>
      <c r="D57" s="91">
        <v>2</v>
      </c>
      <c r="E57" s="91">
        <f>SUM(C53:C56)</f>
        <v>82</v>
      </c>
      <c r="F57" s="91">
        <f>SUM(D53:D56)</f>
        <v>66</v>
      </c>
      <c r="G57" s="87">
        <v>41272</v>
      </c>
      <c r="H57" s="89" t="e">
        <f>NA()</f>
        <v>#N/A</v>
      </c>
      <c r="I57" s="89" t="e">
        <f>NA()</f>
        <v>#N/A</v>
      </c>
      <c r="J57" s="90" t="e">
        <f t="shared" ref="J57" si="53">SUM(H53:H56)</f>
        <v>#N/A</v>
      </c>
      <c r="K57" s="90" t="e">
        <f t="shared" ref="K57" si="54">SUM(I53:I56)</f>
        <v>#N/A</v>
      </c>
    </row>
    <row r="59" spans="1:11">
      <c r="B59" s="97"/>
      <c r="C59" s="98" t="s">
        <v>36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I17"/>
  <sheetViews>
    <sheetView workbookViewId="0">
      <selection activeCell="E12" sqref="E12"/>
    </sheetView>
  </sheetViews>
  <sheetFormatPr baseColWidth="10" defaultColWidth="11" defaultRowHeight="15" x14ac:dyDescent="0"/>
  <cols>
    <col min="2" max="9" width="14.33203125" customWidth="1"/>
  </cols>
  <sheetData>
    <row r="1" spans="1:9" ht="16" thickBot="1">
      <c r="A1" s="102" t="s">
        <v>107</v>
      </c>
    </row>
    <row r="2" spans="1:9" s="103" customFormat="1" ht="28">
      <c r="A2" s="112" t="s">
        <v>108</v>
      </c>
      <c r="B2" s="111" t="s">
        <v>113</v>
      </c>
      <c r="C2" s="106" t="s">
        <v>114</v>
      </c>
      <c r="D2" s="106" t="s">
        <v>115</v>
      </c>
      <c r="E2" s="107" t="s">
        <v>116</v>
      </c>
      <c r="F2" s="105" t="s">
        <v>109</v>
      </c>
      <c r="G2" s="106" t="s">
        <v>110</v>
      </c>
      <c r="H2" s="106" t="s">
        <v>111</v>
      </c>
      <c r="I2" s="107" t="s">
        <v>112</v>
      </c>
    </row>
    <row r="3" spans="1:9">
      <c r="A3" s="113">
        <v>40887</v>
      </c>
      <c r="B3" s="114">
        <v>6382</v>
      </c>
      <c r="C3" s="115">
        <v>1022</v>
      </c>
      <c r="D3" s="115">
        <v>527</v>
      </c>
      <c r="E3" s="108">
        <f t="shared" ref="E3:E12" si="0">D3/C3</f>
        <v>0.51565557729941291</v>
      </c>
      <c r="F3" s="116">
        <v>146</v>
      </c>
      <c r="G3" s="115">
        <v>5</v>
      </c>
      <c r="H3" s="115">
        <v>1</v>
      </c>
      <c r="I3" s="108">
        <f>H3/G3</f>
        <v>0.2</v>
      </c>
    </row>
    <row r="4" spans="1:9">
      <c r="A4" s="113">
        <v>40908</v>
      </c>
      <c r="B4" s="120">
        <v>5289</v>
      </c>
      <c r="C4" s="121">
        <v>874</v>
      </c>
      <c r="D4" s="121">
        <v>446</v>
      </c>
      <c r="E4" s="108">
        <f t="shared" si="0"/>
        <v>0.51029748283752863</v>
      </c>
      <c r="F4" s="110">
        <v>209</v>
      </c>
      <c r="G4" s="64">
        <v>6</v>
      </c>
      <c r="H4" s="64">
        <v>3</v>
      </c>
      <c r="I4" s="108">
        <f t="shared" ref="I4:I12" si="1">H4/G4</f>
        <v>0.5</v>
      </c>
    </row>
    <row r="5" spans="1:9">
      <c r="A5" s="113">
        <v>40922</v>
      </c>
      <c r="B5" s="104">
        <v>3755</v>
      </c>
      <c r="C5" s="64">
        <v>431</v>
      </c>
      <c r="D5" s="64">
        <v>201</v>
      </c>
      <c r="E5" s="108">
        <f t="shared" si="0"/>
        <v>0.46635730858468677</v>
      </c>
      <c r="F5" s="110">
        <v>498</v>
      </c>
      <c r="G5" s="64">
        <v>29</v>
      </c>
      <c r="H5" s="64">
        <v>6</v>
      </c>
      <c r="I5" s="108">
        <f t="shared" si="1"/>
        <v>0.20689655172413793</v>
      </c>
    </row>
    <row r="6" spans="1:9">
      <c r="A6" s="113">
        <v>40936</v>
      </c>
      <c r="B6" s="104">
        <v>3132</v>
      </c>
      <c r="C6" s="64">
        <v>529</v>
      </c>
      <c r="D6" s="64">
        <v>226</v>
      </c>
      <c r="E6" s="108">
        <f t="shared" si="0"/>
        <v>0.42722117202268434</v>
      </c>
      <c r="F6" s="110">
        <v>819</v>
      </c>
      <c r="G6" s="64">
        <v>50</v>
      </c>
      <c r="H6" s="64">
        <v>107</v>
      </c>
      <c r="I6" s="108">
        <f t="shared" si="1"/>
        <v>2.14</v>
      </c>
    </row>
    <row r="7" spans="1:9">
      <c r="A7" s="113">
        <v>40950</v>
      </c>
      <c r="B7" s="104">
        <v>2949</v>
      </c>
      <c r="C7" s="64">
        <v>534</v>
      </c>
      <c r="D7" s="64">
        <v>269</v>
      </c>
      <c r="E7" s="108">
        <f t="shared" si="0"/>
        <v>0.50374531835205993</v>
      </c>
      <c r="F7" s="110">
        <v>919</v>
      </c>
      <c r="G7" s="64">
        <v>134</v>
      </c>
      <c r="H7" s="64">
        <v>65</v>
      </c>
      <c r="I7" s="108">
        <f t="shared" si="1"/>
        <v>0.48507462686567165</v>
      </c>
    </row>
    <row r="8" spans="1:9">
      <c r="A8" s="113">
        <v>40964</v>
      </c>
      <c r="B8" s="104">
        <v>2910</v>
      </c>
      <c r="C8" s="64">
        <v>603</v>
      </c>
      <c r="D8" s="64">
        <v>284</v>
      </c>
      <c r="E8" s="108">
        <f t="shared" si="0"/>
        <v>0.47097844112769488</v>
      </c>
      <c r="F8" s="110">
        <v>774</v>
      </c>
      <c r="G8" s="64">
        <v>58</v>
      </c>
      <c r="H8" s="64">
        <v>24</v>
      </c>
      <c r="I8" s="108">
        <f t="shared" si="1"/>
        <v>0.41379310344827586</v>
      </c>
    </row>
    <row r="9" spans="1:9">
      <c r="A9" s="113">
        <v>40978</v>
      </c>
      <c r="B9" s="104">
        <v>3131</v>
      </c>
      <c r="C9" s="64">
        <v>588</v>
      </c>
      <c r="D9" s="64">
        <v>299</v>
      </c>
      <c r="E9" s="108">
        <f t="shared" si="0"/>
        <v>0.50850340136054417</v>
      </c>
      <c r="F9" s="110">
        <v>821</v>
      </c>
      <c r="G9" s="64">
        <v>68</v>
      </c>
      <c r="H9" s="64">
        <v>31</v>
      </c>
      <c r="I9" s="108">
        <f t="shared" si="1"/>
        <v>0.45588235294117646</v>
      </c>
    </row>
    <row r="10" spans="1:9">
      <c r="A10" s="113">
        <v>40992</v>
      </c>
      <c r="B10" s="104">
        <v>2940</v>
      </c>
      <c r="C10" s="64">
        <v>596</v>
      </c>
      <c r="D10" s="64">
        <v>339</v>
      </c>
      <c r="E10" s="108">
        <f t="shared" si="0"/>
        <v>0.56879194630872487</v>
      </c>
      <c r="F10" s="110">
        <v>818</v>
      </c>
      <c r="G10" s="64">
        <v>58</v>
      </c>
      <c r="H10" s="64">
        <v>20</v>
      </c>
      <c r="I10" s="108">
        <f t="shared" si="1"/>
        <v>0.34482758620689657</v>
      </c>
    </row>
    <row r="11" spans="1:9">
      <c r="A11" s="113">
        <v>41006</v>
      </c>
      <c r="B11" s="104">
        <v>3356</v>
      </c>
      <c r="C11" s="64">
        <v>820</v>
      </c>
      <c r="D11" s="64">
        <v>386</v>
      </c>
      <c r="E11" s="108">
        <f t="shared" si="0"/>
        <v>0.47073170731707314</v>
      </c>
      <c r="F11" s="110">
        <v>734</v>
      </c>
      <c r="G11" s="64">
        <v>74</v>
      </c>
      <c r="H11" s="64">
        <v>32</v>
      </c>
      <c r="I11" s="108">
        <f t="shared" si="1"/>
        <v>0.43243243243243246</v>
      </c>
    </row>
    <row r="12" spans="1:9">
      <c r="A12" s="113">
        <v>41020</v>
      </c>
      <c r="B12" s="104">
        <v>2836</v>
      </c>
      <c r="C12" s="64">
        <v>798</v>
      </c>
      <c r="D12" s="64">
        <v>262</v>
      </c>
      <c r="E12" s="134">
        <f t="shared" si="0"/>
        <v>0.32832080200501251</v>
      </c>
      <c r="F12" s="110">
        <v>1010</v>
      </c>
      <c r="G12" s="64">
        <v>58</v>
      </c>
      <c r="H12" s="64">
        <v>28</v>
      </c>
      <c r="I12" s="108">
        <f t="shared" si="1"/>
        <v>0.48275862068965519</v>
      </c>
    </row>
    <row r="13" spans="1:9">
      <c r="A13" s="113">
        <v>41034</v>
      </c>
      <c r="B13" s="104"/>
      <c r="C13" s="64"/>
      <c r="D13" s="64"/>
      <c r="E13" s="109"/>
      <c r="F13" s="110"/>
      <c r="G13" s="64"/>
      <c r="H13" s="64"/>
      <c r="I13" s="109"/>
    </row>
    <row r="14" spans="1:9">
      <c r="A14" s="113">
        <v>41048</v>
      </c>
      <c r="B14" s="104"/>
      <c r="C14" s="64"/>
      <c r="D14" s="64"/>
      <c r="E14" s="109"/>
      <c r="F14" s="110"/>
      <c r="G14" s="64"/>
      <c r="H14" s="64"/>
      <c r="I14" s="109"/>
    </row>
    <row r="15" spans="1:9">
      <c r="A15" s="113">
        <v>41062</v>
      </c>
      <c r="B15" s="104"/>
      <c r="C15" s="64"/>
      <c r="D15" s="64"/>
      <c r="E15" s="109"/>
      <c r="F15" s="110"/>
      <c r="G15" s="64"/>
      <c r="H15" s="64"/>
      <c r="I15" s="109"/>
    </row>
    <row r="16" spans="1:9">
      <c r="A16" s="113">
        <v>41076</v>
      </c>
      <c r="B16" s="104"/>
      <c r="C16" s="64"/>
      <c r="D16" s="64"/>
      <c r="E16" s="109"/>
      <c r="F16" s="110"/>
      <c r="G16" s="64"/>
      <c r="H16" s="64"/>
      <c r="I16" s="109"/>
    </row>
    <row r="17" spans="1:9" ht="16" thickBot="1">
      <c r="A17" s="129">
        <v>41090</v>
      </c>
      <c r="B17" s="133"/>
      <c r="C17" s="131"/>
      <c r="D17" s="131"/>
      <c r="E17" s="132"/>
      <c r="F17" s="130"/>
      <c r="G17" s="131"/>
      <c r="H17" s="131"/>
      <c r="I17" s="13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I18"/>
  <sheetViews>
    <sheetView workbookViewId="0">
      <selection activeCell="D13" sqref="D13"/>
    </sheetView>
  </sheetViews>
  <sheetFormatPr baseColWidth="10" defaultColWidth="11" defaultRowHeight="15" x14ac:dyDescent="0"/>
  <cols>
    <col min="2" max="2" width="18" customWidth="1"/>
    <col min="3" max="8" width="20.33203125" customWidth="1"/>
  </cols>
  <sheetData>
    <row r="1" spans="1:9" ht="16" thickBot="1">
      <c r="A1" s="82" t="s">
        <v>127</v>
      </c>
      <c r="B1" s="124" t="s">
        <v>0</v>
      </c>
      <c r="C1" s="83" t="s">
        <v>135</v>
      </c>
      <c r="D1" s="83" t="s">
        <v>2</v>
      </c>
      <c r="E1" s="83" t="s">
        <v>47</v>
      </c>
      <c r="F1" s="83" t="s">
        <v>1</v>
      </c>
      <c r="G1" s="83" t="s">
        <v>3</v>
      </c>
      <c r="H1" s="84" t="s">
        <v>48</v>
      </c>
    </row>
    <row r="2" spans="1:9">
      <c r="A2" s="81" t="s">
        <v>128</v>
      </c>
      <c r="B2" s="125" t="s">
        <v>130</v>
      </c>
      <c r="C2" s="85">
        <v>40715</v>
      </c>
      <c r="D2" s="64" t="e">
        <f>NA()</f>
        <v>#N/A</v>
      </c>
      <c r="E2" s="81" t="e">
        <f>IF(NETWORKDAYS(C2,D2)=1,0,NETWORKDAYS(C2,D2))</f>
        <v>#N/A</v>
      </c>
      <c r="F2" s="85">
        <v>40709</v>
      </c>
      <c r="G2" s="85">
        <v>40709</v>
      </c>
      <c r="H2" s="81">
        <f>IF(NETWORKDAYS(F2,G2)=1,0,NETWORKDAYS(F2,G2))</f>
        <v>0</v>
      </c>
    </row>
    <row r="3" spans="1:9">
      <c r="A3" s="81" t="s">
        <v>128</v>
      </c>
      <c r="B3" s="125" t="s">
        <v>131</v>
      </c>
      <c r="C3" s="85">
        <v>40749</v>
      </c>
      <c r="D3" s="64" t="e">
        <f>NA()</f>
        <v>#N/A</v>
      </c>
      <c r="E3" s="81" t="e">
        <f t="shared" ref="E3:E18" si="0">IF(NETWORKDAYS(C3,D3)=1,0,NETWORKDAYS(C3,D3))</f>
        <v>#N/A</v>
      </c>
      <c r="F3" s="85">
        <v>40737</v>
      </c>
      <c r="G3" s="85">
        <v>40737</v>
      </c>
      <c r="H3" s="81">
        <f t="shared" ref="H3:H18" si="1">IF(NETWORKDAYS(F3,G3)=1,0,NETWORKDAYS(F3,G3))</f>
        <v>0</v>
      </c>
    </row>
    <row r="4" spans="1:9">
      <c r="A4" s="81" t="s">
        <v>128</v>
      </c>
      <c r="B4" s="125" t="s">
        <v>132</v>
      </c>
      <c r="C4" s="85">
        <v>40772</v>
      </c>
      <c r="D4" s="64" t="e">
        <f>NA()</f>
        <v>#N/A</v>
      </c>
      <c r="E4" s="81" t="e">
        <f t="shared" si="0"/>
        <v>#N/A</v>
      </c>
      <c r="F4" s="85">
        <v>40772</v>
      </c>
      <c r="G4" s="85">
        <v>40863</v>
      </c>
      <c r="H4" s="81">
        <f t="shared" si="1"/>
        <v>66</v>
      </c>
    </row>
    <row r="5" spans="1:9">
      <c r="A5" s="81" t="s">
        <v>133</v>
      </c>
      <c r="B5" s="125" t="s">
        <v>45</v>
      </c>
      <c r="C5" s="85">
        <v>40876</v>
      </c>
      <c r="D5" s="64" t="e">
        <f>NA()</f>
        <v>#N/A</v>
      </c>
      <c r="E5" s="81" t="e">
        <f t="shared" si="0"/>
        <v>#N/A</v>
      </c>
      <c r="F5" s="85">
        <v>40877</v>
      </c>
      <c r="G5" s="85">
        <v>40877</v>
      </c>
      <c r="H5" s="81">
        <f t="shared" si="1"/>
        <v>0</v>
      </c>
    </row>
    <row r="6" spans="1:9">
      <c r="A6" s="64" t="s">
        <v>133</v>
      </c>
      <c r="B6" s="126" t="s">
        <v>119</v>
      </c>
      <c r="C6" s="118">
        <v>40885</v>
      </c>
      <c r="D6" s="118">
        <v>40883</v>
      </c>
      <c r="E6" s="81">
        <f t="shared" si="0"/>
        <v>-3</v>
      </c>
      <c r="F6" s="118">
        <v>40828</v>
      </c>
      <c r="G6" s="118">
        <v>40828</v>
      </c>
      <c r="H6" s="81">
        <f t="shared" si="1"/>
        <v>0</v>
      </c>
    </row>
    <row r="7" spans="1:9">
      <c r="A7" s="64" t="s">
        <v>133</v>
      </c>
      <c r="B7" s="104" t="s">
        <v>46</v>
      </c>
      <c r="C7" s="118">
        <v>40918</v>
      </c>
      <c r="D7" s="118">
        <v>40889</v>
      </c>
      <c r="E7" s="81">
        <f t="shared" si="0"/>
        <v>-22</v>
      </c>
      <c r="F7" s="118">
        <v>40875</v>
      </c>
      <c r="G7" s="118">
        <v>40891</v>
      </c>
      <c r="H7" s="81">
        <f t="shared" si="1"/>
        <v>13</v>
      </c>
    </row>
    <row r="8" spans="1:9">
      <c r="A8" s="64" t="s">
        <v>133</v>
      </c>
      <c r="B8" s="104" t="s">
        <v>121</v>
      </c>
      <c r="C8" s="127" t="e">
        <v>#N/A</v>
      </c>
      <c r="D8" s="118">
        <v>40998</v>
      </c>
      <c r="E8" s="81" t="e">
        <f t="shared" si="0"/>
        <v>#N/A</v>
      </c>
      <c r="F8" s="118">
        <v>40891</v>
      </c>
      <c r="G8" s="118">
        <v>40997</v>
      </c>
      <c r="H8" s="81">
        <f t="shared" si="1"/>
        <v>77</v>
      </c>
      <c r="I8" s="119" t="s">
        <v>118</v>
      </c>
    </row>
    <row r="9" spans="1:9">
      <c r="A9" s="64" t="s">
        <v>129</v>
      </c>
      <c r="B9" s="126" t="s">
        <v>134</v>
      </c>
      <c r="C9" s="118">
        <v>40998</v>
      </c>
      <c r="D9" s="64" t="e">
        <f>NA()</f>
        <v>#N/A</v>
      </c>
      <c r="E9" s="81" t="e">
        <f t="shared" si="0"/>
        <v>#N/A</v>
      </c>
      <c r="F9" s="118">
        <v>40969</v>
      </c>
      <c r="G9" s="118">
        <v>40961</v>
      </c>
      <c r="H9" s="81">
        <f t="shared" si="1"/>
        <v>-7</v>
      </c>
    </row>
    <row r="10" spans="1:9">
      <c r="A10" s="64" t="s">
        <v>129</v>
      </c>
      <c r="B10" s="104" t="s">
        <v>44</v>
      </c>
      <c r="C10" s="118">
        <v>40945</v>
      </c>
      <c r="D10" s="64" t="e">
        <f>NA()</f>
        <v>#N/A</v>
      </c>
      <c r="E10" s="81" t="e">
        <f t="shared" si="0"/>
        <v>#N/A</v>
      </c>
      <c r="F10" s="118">
        <v>40912</v>
      </c>
      <c r="G10" s="118">
        <v>40912</v>
      </c>
      <c r="H10" s="81">
        <f t="shared" si="1"/>
        <v>0</v>
      </c>
    </row>
    <row r="11" spans="1:9">
      <c r="A11" s="64" t="s">
        <v>129</v>
      </c>
      <c r="B11" s="126" t="s">
        <v>120</v>
      </c>
      <c r="C11" s="118">
        <v>40997</v>
      </c>
      <c r="D11" s="128">
        <v>41068</v>
      </c>
      <c r="E11" s="81">
        <f t="shared" si="0"/>
        <v>52</v>
      </c>
      <c r="F11" s="118">
        <v>40990</v>
      </c>
      <c r="G11" s="128">
        <v>41029</v>
      </c>
      <c r="H11" s="81">
        <f t="shared" si="1"/>
        <v>28</v>
      </c>
    </row>
    <row r="12" spans="1:9">
      <c r="A12" s="64" t="s">
        <v>129</v>
      </c>
      <c r="B12" s="126" t="s">
        <v>117</v>
      </c>
      <c r="C12" s="118">
        <v>41025</v>
      </c>
      <c r="D12" s="64" t="e">
        <f>NA()</f>
        <v>#N/A</v>
      </c>
      <c r="E12" s="81" t="e">
        <f t="shared" si="0"/>
        <v>#N/A</v>
      </c>
      <c r="F12" s="118">
        <v>40933</v>
      </c>
      <c r="G12" s="118">
        <v>40954</v>
      </c>
      <c r="H12" s="81">
        <f t="shared" si="1"/>
        <v>16</v>
      </c>
    </row>
    <row r="13" spans="1:9">
      <c r="A13" s="64"/>
      <c r="B13" s="126" t="s">
        <v>126</v>
      </c>
      <c r="C13" s="118">
        <v>41060</v>
      </c>
      <c r="D13" s="64" t="e">
        <f>NA()</f>
        <v>#N/A</v>
      </c>
      <c r="E13" s="81" t="e">
        <f t="shared" si="0"/>
        <v>#N/A</v>
      </c>
      <c r="F13" s="127" t="e">
        <v>#N/A</v>
      </c>
      <c r="G13" s="127" t="e">
        <v>#N/A</v>
      </c>
      <c r="H13" s="81" t="e">
        <f t="shared" si="1"/>
        <v>#N/A</v>
      </c>
    </row>
    <row r="14" spans="1:9">
      <c r="A14" s="64"/>
      <c r="B14" s="126" t="s">
        <v>122</v>
      </c>
      <c r="C14" s="127" t="e">
        <v>#N/A</v>
      </c>
      <c r="D14" s="64" t="e">
        <f>NA()</f>
        <v>#N/A</v>
      </c>
      <c r="E14" s="81" t="e">
        <f t="shared" si="0"/>
        <v>#N/A</v>
      </c>
      <c r="F14" s="127" t="e">
        <v>#N/A</v>
      </c>
      <c r="G14" s="127" t="e">
        <v>#N/A</v>
      </c>
      <c r="H14" s="81" t="e">
        <f t="shared" si="1"/>
        <v>#N/A</v>
      </c>
    </row>
    <row r="15" spans="1:9">
      <c r="A15" s="64"/>
      <c r="B15" s="126" t="s">
        <v>123</v>
      </c>
      <c r="C15" s="127" t="e">
        <v>#N/A</v>
      </c>
      <c r="D15" s="64" t="e">
        <f>NA()</f>
        <v>#N/A</v>
      </c>
      <c r="E15" s="81" t="e">
        <f t="shared" si="0"/>
        <v>#N/A</v>
      </c>
      <c r="F15" s="127" t="e">
        <v>#N/A</v>
      </c>
      <c r="G15" s="127" t="e">
        <v>#N/A</v>
      </c>
      <c r="H15" s="81" t="e">
        <f t="shared" si="1"/>
        <v>#N/A</v>
      </c>
    </row>
    <row r="16" spans="1:9">
      <c r="A16" s="64"/>
      <c r="B16" s="126" t="s">
        <v>124</v>
      </c>
      <c r="C16" s="127" t="e">
        <v>#N/A</v>
      </c>
      <c r="D16" s="64" t="e">
        <f>NA()</f>
        <v>#N/A</v>
      </c>
      <c r="E16" s="81" t="e">
        <f t="shared" si="0"/>
        <v>#N/A</v>
      </c>
      <c r="F16" s="127" t="e">
        <v>#N/A</v>
      </c>
      <c r="G16" s="127" t="e">
        <v>#N/A</v>
      </c>
      <c r="H16" s="81" t="e">
        <f t="shared" si="1"/>
        <v>#N/A</v>
      </c>
    </row>
    <row r="17" spans="1:8">
      <c r="A17" s="64"/>
      <c r="B17" s="126" t="s">
        <v>125</v>
      </c>
      <c r="C17" s="127" t="e">
        <v>#N/A</v>
      </c>
      <c r="D17" s="64" t="e">
        <f>NA()</f>
        <v>#N/A</v>
      </c>
      <c r="E17" s="81" t="e">
        <f t="shared" si="0"/>
        <v>#N/A</v>
      </c>
      <c r="F17" s="127" t="e">
        <v>#N/A</v>
      </c>
      <c r="G17" s="127" t="e">
        <v>#N/A</v>
      </c>
      <c r="H17" s="81" t="e">
        <f t="shared" si="1"/>
        <v>#N/A</v>
      </c>
    </row>
    <row r="18" spans="1:8">
      <c r="A18" s="64"/>
      <c r="B18" s="117" t="s">
        <v>136</v>
      </c>
      <c r="C18" s="127" t="e">
        <v>#N/A</v>
      </c>
      <c r="D18" s="64" t="e">
        <f>NA()</f>
        <v>#N/A</v>
      </c>
      <c r="E18" s="81" t="e">
        <f t="shared" si="0"/>
        <v>#N/A</v>
      </c>
      <c r="F18" s="127" t="e">
        <v>#N/A</v>
      </c>
      <c r="G18" s="127" t="e">
        <v>#N/A</v>
      </c>
      <c r="H18" s="81" t="e">
        <f t="shared" si="1"/>
        <v>#N/A</v>
      </c>
    </row>
  </sheetData>
  <sortState ref="A2:H23">
    <sortCondition ref="A2:A23"/>
    <sortCondition ref="C2:C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Segment GTM Dashboard</vt:lpstr>
      <vt:lpstr>Bookings&amp;FC</vt:lpstr>
      <vt:lpstr>Mindshare KPI</vt:lpstr>
      <vt:lpstr>Other Content Metrics</vt:lpstr>
      <vt:lpstr>Product Launches</vt:lpstr>
      <vt:lpstr>Lead Gen-Funnel Growth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Panzer</dc:creator>
  <cp:lastModifiedBy>Panzer</cp:lastModifiedBy>
  <cp:lastPrinted>2012-06-01T13:06:24Z</cp:lastPrinted>
  <dcterms:created xsi:type="dcterms:W3CDTF">2011-12-02T00:17:56Z</dcterms:created>
  <dcterms:modified xsi:type="dcterms:W3CDTF">2012-06-23T14:24:34Z</dcterms:modified>
</cp:coreProperties>
</file>