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0" yWindow="-20" windowWidth="25600" windowHeight="15540" tabRatio="602" activeTab="1"/>
  </bookViews>
  <sheets>
    <sheet name="About This ROI Calculator" sheetId="6" r:id="rId1"/>
    <sheet name="Eventuosity ROI Calculator" sheetId="1" r:id="rId2"/>
    <sheet name="Validations" sheetId="5" state="hidden" r:id="rId3"/>
    <sheet name="Sheet1" sheetId="4" state="hidden" r:id="rId4"/>
  </sheets>
  <definedNames>
    <definedName name="_xlnm.Print_Area" localSheetId="0">'About This ROI Calculator'!$A$1:$L$69</definedName>
    <definedName name="_xlnm.Print_Area" localSheetId="3">Sheet1!$A$2:$D$37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19" i="1" l="1"/>
  <c r="E65" i="1"/>
  <c r="G65" i="1"/>
  <c r="J3" i="1"/>
  <c r="J5" i="1"/>
  <c r="J4" i="1"/>
  <c r="I75" i="1"/>
  <c r="E27" i="1"/>
  <c r="D40" i="1"/>
  <c r="E40" i="1"/>
  <c r="D52" i="1"/>
  <c r="E28" i="1"/>
  <c r="F52" i="1"/>
  <c r="E29" i="1"/>
  <c r="H52" i="1"/>
  <c r="E30" i="1"/>
  <c r="J52" i="1"/>
  <c r="D38" i="1"/>
  <c r="E38" i="1"/>
  <c r="D50" i="1"/>
  <c r="F50" i="1"/>
  <c r="H50" i="1"/>
  <c r="J50" i="1"/>
  <c r="I70" i="1"/>
  <c r="E82" i="1"/>
  <c r="F82" i="1"/>
  <c r="D41" i="1"/>
  <c r="E41" i="1"/>
  <c r="D53" i="1"/>
  <c r="F53" i="1"/>
  <c r="H53" i="1"/>
  <c r="J53" i="1"/>
  <c r="I71" i="1"/>
  <c r="E83" i="1"/>
  <c r="F83" i="1"/>
  <c r="E84" i="1"/>
  <c r="F84" i="1"/>
  <c r="D37" i="1"/>
  <c r="E37" i="1"/>
  <c r="J49" i="1"/>
  <c r="D39" i="1"/>
  <c r="E39" i="1"/>
  <c r="J51" i="1"/>
  <c r="D42" i="1"/>
  <c r="E42" i="1"/>
  <c r="J54" i="1"/>
  <c r="D43" i="1"/>
  <c r="E43" i="1"/>
  <c r="J55" i="1"/>
  <c r="D44" i="1"/>
  <c r="E44" i="1"/>
  <c r="J56" i="1"/>
  <c r="J57" i="1"/>
  <c r="G72" i="1"/>
  <c r="E85" i="1"/>
  <c r="F85" i="1"/>
  <c r="E86" i="1"/>
  <c r="F86" i="1"/>
  <c r="E87" i="1"/>
  <c r="F87" i="1"/>
  <c r="E88" i="1"/>
  <c r="F88" i="1"/>
  <c r="D55" i="1"/>
  <c r="F55" i="1"/>
  <c r="H55" i="1"/>
  <c r="I76" i="1"/>
  <c r="E89" i="1"/>
  <c r="F89" i="1"/>
  <c r="F90" i="1"/>
  <c r="J8" i="1"/>
  <c r="H94" i="1"/>
  <c r="I94" i="1"/>
  <c r="H95" i="1"/>
  <c r="I95" i="1"/>
  <c r="I96" i="1"/>
  <c r="J9" i="1"/>
  <c r="J13" i="1"/>
  <c r="H96" i="1"/>
  <c r="I9" i="1"/>
  <c r="I68" i="5"/>
  <c r="I66" i="5"/>
  <c r="I67" i="5"/>
  <c r="I65" i="5"/>
  <c r="C76" i="5"/>
  <c r="D76" i="5"/>
  <c r="E76" i="5"/>
  <c r="F76" i="5"/>
  <c r="B76" i="5"/>
  <c r="G74" i="1"/>
  <c r="G76" i="5"/>
  <c r="G75" i="5"/>
  <c r="F75" i="5"/>
  <c r="D65" i="5"/>
  <c r="E65" i="5"/>
  <c r="E66" i="5"/>
  <c r="E67" i="5"/>
  <c r="C38" i="5"/>
  <c r="C59" i="5"/>
  <c r="D29" i="5"/>
  <c r="D30" i="5"/>
  <c r="D31" i="5"/>
  <c r="D32" i="5"/>
  <c r="C48" i="5"/>
  <c r="D46" i="5"/>
  <c r="J12" i="1"/>
  <c r="E90" i="1"/>
  <c r="I8" i="1"/>
  <c r="E48" i="5"/>
  <c r="F47" i="5"/>
  <c r="F46" i="5"/>
  <c r="F45" i="5"/>
  <c r="D47" i="5"/>
  <c r="D45" i="5"/>
  <c r="G73" i="1"/>
  <c r="I72" i="1"/>
  <c r="C41" i="5"/>
  <c r="C39" i="5"/>
  <c r="C40" i="5"/>
  <c r="C37" i="5"/>
  <c r="K49" i="1"/>
  <c r="K50" i="1"/>
  <c r="K51" i="1"/>
  <c r="K52" i="1"/>
  <c r="K53" i="1"/>
  <c r="K54" i="1"/>
  <c r="K55" i="1"/>
  <c r="K56" i="1"/>
  <c r="K57" i="1"/>
  <c r="K58" i="1"/>
  <c r="H49" i="1"/>
  <c r="I49" i="1"/>
  <c r="I50" i="1"/>
  <c r="H51" i="1"/>
  <c r="I51" i="1"/>
  <c r="I52" i="1"/>
  <c r="I53" i="1"/>
  <c r="H54" i="1"/>
  <c r="I54" i="1"/>
  <c r="I55" i="1"/>
  <c r="H56" i="1"/>
  <c r="I56" i="1"/>
  <c r="I57" i="1"/>
  <c r="I58" i="1"/>
  <c r="F49" i="1"/>
  <c r="G49" i="1"/>
  <c r="G50" i="1"/>
  <c r="F51" i="1"/>
  <c r="G51" i="1"/>
  <c r="G52" i="1"/>
  <c r="G53" i="1"/>
  <c r="F54" i="1"/>
  <c r="G54" i="1"/>
  <c r="G55" i="1"/>
  <c r="F56" i="1"/>
  <c r="G56" i="1"/>
  <c r="G57" i="1"/>
  <c r="G58" i="1"/>
  <c r="D49" i="1"/>
  <c r="E49" i="1"/>
  <c r="E50" i="1"/>
  <c r="D51" i="1"/>
  <c r="E51" i="1"/>
  <c r="E52" i="1"/>
  <c r="E53" i="1"/>
  <c r="D54" i="1"/>
  <c r="E54" i="1"/>
  <c r="E55" i="1"/>
  <c r="D56" i="1"/>
  <c r="E56" i="1"/>
  <c r="E57" i="1"/>
  <c r="F57" i="1"/>
  <c r="H57" i="1"/>
  <c r="D57" i="1"/>
  <c r="D15" i="5"/>
  <c r="C15" i="5"/>
  <c r="B15" i="5"/>
  <c r="D8" i="5"/>
  <c r="D31" i="1"/>
  <c r="F19" i="1"/>
</calcChain>
</file>

<file path=xl/sharedStrings.xml><?xml version="1.0" encoding="utf-8"?>
<sst xmlns="http://schemas.openxmlformats.org/spreadsheetml/2006/main" count="372" uniqueCount="293">
  <si>
    <t>Space</t>
  </si>
  <si>
    <t>Booth/Graphics</t>
  </si>
  <si>
    <t>Travel &amp; Expenses</t>
  </si>
  <si>
    <t>Show Services</t>
  </si>
  <si>
    <t>Shipping</t>
  </si>
  <si>
    <t>Promotion</t>
  </si>
  <si>
    <t>Miscellaneous</t>
  </si>
  <si>
    <t>Sales</t>
  </si>
  <si>
    <t>Budgeting</t>
  </si>
  <si>
    <t>Tabletop</t>
  </si>
  <si>
    <t>Independent</t>
  </si>
  <si>
    <t>Corporate</t>
  </si>
  <si>
    <t>ROI metrics (over time) - Sales Revenue</t>
  </si>
  <si>
    <t>ROI metrics (over time) - Sales Revenue Potential</t>
  </si>
  <si>
    <t>ROI metrics (intermediate) - # of leads</t>
  </si>
  <si>
    <t>ROI metrics (intermediate) - # of qualified leads</t>
  </si>
  <si>
    <t>ROI metrics (intermediate) - # of meetings with customers</t>
  </si>
  <si>
    <t>ROI metrics (intermediate) - # of meetings with prospects</t>
  </si>
  <si>
    <t>79% of products/services showcased at an exhibit have a sales cycle of 1 year or less</t>
  </si>
  <si>
    <t>Total Leads</t>
  </si>
  <si>
    <t>Qualified Leads</t>
  </si>
  <si>
    <t>Lead Quality</t>
  </si>
  <si>
    <t># of New Prospect Meetings</t>
  </si>
  <si>
    <t># of Customer meetings</t>
  </si>
  <si>
    <t># of product interactions</t>
  </si>
  <si>
    <t>Brand awareness</t>
  </si>
  <si>
    <t>Social engagement</t>
  </si>
  <si>
    <t>Funnel Advancement of Prospects</t>
  </si>
  <si>
    <t>Larger booths</t>
  </si>
  <si>
    <t>36% - Time and effort required to track leads is not cost-effective</t>
  </si>
  <si>
    <t>50% - inadequate staff to track leads</t>
  </si>
  <si>
    <t>DIY = 25% - 35% less than I&amp;D or turn-key services</t>
  </si>
  <si>
    <t>The biggest exhibiting budget-buster is from last-minute graphics changes that throw everyone into high gear (design, production, shipping and on-site I &amp; D). Know the cut-off dates for the best value on your graphics production.</t>
  </si>
  <si>
    <t>I&amp;D schedule sync with inbound shipping = straight time vs. overtime for labor</t>
  </si>
  <si>
    <t>pack own supplies, electrical, etc. to save</t>
  </si>
  <si>
    <t>Scheduling to supervise, have a property cheat sheet for set up</t>
  </si>
  <si>
    <t>Do not overstaff - 1 person for every 50 feet of open space</t>
  </si>
  <si>
    <t>Train your staff</t>
  </si>
  <si>
    <t>Tracking spending will save you money</t>
  </si>
  <si>
    <t>Lead Management</t>
  </si>
  <si>
    <t>&lt; $250K</t>
  </si>
  <si>
    <t>If Annual Budget is:</t>
  </si>
  <si>
    <t>$250 to $749.9</t>
  </si>
  <si>
    <t>CEIR Marketing Spend Decision 2015 Report</t>
  </si>
  <si>
    <t>Median booth size = 100 SF</t>
  </si>
  <si>
    <t>Metrics for show performance</t>
  </si>
  <si>
    <t>Awareness</t>
  </si>
  <si>
    <t>Meetings</t>
  </si>
  <si>
    <t>Product Launch</t>
  </si>
  <si>
    <t>Sales and Marketing Metrics</t>
  </si>
  <si>
    <t># of customer meetings</t>
  </si>
  <si>
    <t>Closed sales (at show)</t>
  </si>
  <si>
    <t>Brand awareness increase</t>
  </si>
  <si>
    <t>Meetings w/ industry</t>
  </si>
  <si>
    <t>Press mentions</t>
  </si>
  <si>
    <t>Social</t>
  </si>
  <si>
    <t>Sales cycle after the show needs to be shortened as much as possible</t>
  </si>
  <si>
    <t>Marketers that include shows in their mix spend 41% of marketing budget annually on exhibitions</t>
  </si>
  <si>
    <t>Exhibition spending as % of marketing budget</t>
  </si>
  <si>
    <t>Total budget</t>
  </si>
  <si>
    <t>&lt;250K</t>
  </si>
  <si>
    <t>250 to 749.9</t>
  </si>
  <si>
    <t>&gt;750K</t>
  </si>
  <si>
    <t>Spending by exhibition</t>
  </si>
  <si>
    <t>Avg booth size 401 SF or larger</t>
  </si>
  <si>
    <t>$43.4K</t>
  </si>
  <si>
    <t>If fewer than 6 exhibitions</t>
  </si>
  <si>
    <t>$33.3K</t>
  </si>
  <si>
    <t>Annual Marketing Budget under $250K</t>
  </si>
  <si>
    <t>$21.6K</t>
  </si>
  <si>
    <t>Median Spend per exhibition is $20K = mktg budget x % of budget for exhibitions over # of shows</t>
  </si>
  <si>
    <t>Median number of exhibitions in 2015 was 5, average = 15</t>
  </si>
  <si>
    <t>% spent</t>
  </si>
  <si>
    <t># of shows</t>
  </si>
  <si>
    <t>Avg booth size</t>
  </si>
  <si>
    <t>EXHIBITOR</t>
  </si>
  <si>
    <t>Multiply cost of space x 3 to get total budget estimate for your show</t>
  </si>
  <si>
    <t>Cost per lead</t>
  </si>
  <si>
    <t>^these are from CEIR and EXHIBITOR reports</t>
  </si>
  <si>
    <t>Setup = 1 hour for every 10 linear feet with popup and two hours for every 10 lf of modular/custom booth</t>
  </si>
  <si>
    <t>Tear-down = 1/2 time of setup</t>
  </si>
  <si>
    <t>1 hour setup and dismantle for every 8 SF of large island booth</t>
  </si>
  <si>
    <t>Figure $250 per hour if paying I&amp;D</t>
  </si>
  <si>
    <t>North America Avg</t>
  </si>
  <si>
    <t>Int'l Avg</t>
  </si>
  <si>
    <t>$164.91 average but only 1/10 actually track</t>
  </si>
  <si>
    <t>Exhibit House Services and Markups</t>
  </si>
  <si>
    <t>Source: EDPA</t>
  </si>
  <si>
    <t>Transportation</t>
  </si>
  <si>
    <t>25% markup</t>
  </si>
  <si>
    <t>26% Markup</t>
  </si>
  <si>
    <t>I&amp;D</t>
  </si>
  <si>
    <t>26% markup</t>
  </si>
  <si>
    <t>$91.54 per hour</t>
  </si>
  <si>
    <t>Project mgmt</t>
  </si>
  <si>
    <t>Coordinator for logistics</t>
  </si>
  <si>
    <t>$79.64 per hour or $664 per show</t>
  </si>
  <si>
    <t>What is your annual marketing budget?</t>
  </si>
  <si>
    <t>Estimated marketing budget allocated to exhibitions</t>
  </si>
  <si>
    <t>101 sq ft - 399 sq ft</t>
  </si>
  <si>
    <t>Projected Costs per show</t>
  </si>
  <si>
    <t>Exhibition spending as % of marketing budget (CEIR)</t>
  </si>
  <si>
    <t>≥ 400 sq ft</t>
  </si>
  <si>
    <t>&lt;-- Industry Benchmark of Marketing Budget Allocation to Exhibitions</t>
  </si>
  <si>
    <t>EXHIBITION PROFILE</t>
  </si>
  <si>
    <t>Average cost per sq foot reservation (EDPA)</t>
  </si>
  <si>
    <t>Total</t>
  </si>
  <si>
    <t>Per Show</t>
  </si>
  <si>
    <t>Industry Benchmark</t>
  </si>
  <si>
    <t>Projected Spend</t>
  </si>
  <si>
    <t>Booth space reservation</t>
  </si>
  <si>
    <t>Quantity</t>
  </si>
  <si>
    <t>100 sq ft (10' x 10')</t>
  </si>
  <si>
    <t>How many shows will you do in an average year?</t>
  </si>
  <si>
    <t>How many exhibitions of each size you will do in an average year?</t>
  </si>
  <si>
    <t>Recommended eventuosity® Package</t>
  </si>
  <si>
    <t>Total Square Feet</t>
  </si>
  <si>
    <t>Eventuosity Subscription Pricing</t>
  </si>
  <si>
    <t>Team</t>
  </si>
  <si>
    <t>Professional</t>
  </si>
  <si>
    <t>Plan</t>
  </si>
  <si>
    <t>Monthly</t>
  </si>
  <si>
    <t>Annual</t>
  </si>
  <si>
    <t>Custom</t>
  </si>
  <si>
    <t>Travel: Airfare</t>
  </si>
  <si>
    <t>Travel: Hotel</t>
  </si>
  <si>
    <t>Travel: Car Rental</t>
  </si>
  <si>
    <t>Labor</t>
  </si>
  <si>
    <t>Category</t>
  </si>
  <si>
    <t>Reduce number of overlooked items that must be purchased on-site or nearby</t>
  </si>
  <si>
    <t>Coordinate arrivals and departures of staff to manage car-pooling when applicable (measured in $/day/eliminated rental car)</t>
  </si>
  <si>
    <t>I Never Use Contracted Services</t>
  </si>
  <si>
    <t>I Have Used Contracted Services</t>
  </si>
  <si>
    <t>Base This on North American Rates</t>
  </si>
  <si>
    <t>Base This on International Rates</t>
  </si>
  <si>
    <t>Number of staff per 100 sf</t>
  </si>
  <si>
    <t>Book during optimum advance fare window (Based on 3 staff per 100 sf of exhibition space across your entire exhibition profile)</t>
  </si>
  <si>
    <t>Source: Travel and Leisure Magazine</t>
  </si>
  <si>
    <t>Source: CEIR and EDPA</t>
  </si>
  <si>
    <t>Source: CEIR</t>
  </si>
  <si>
    <t>Source: CEIR &amp; Exhibitor Magazine</t>
  </si>
  <si>
    <t>&lt;-- Validation. Sum of shows by category must = total number of shows</t>
  </si>
  <si>
    <t>Budget Allocation</t>
  </si>
  <si>
    <t>Show Expense</t>
  </si>
  <si>
    <t>Projected Spending By Show</t>
  </si>
  <si>
    <t>Projected Spending By Category</t>
  </si>
  <si>
    <t>EVENTUOSITY ROI INFLUENCERS</t>
  </si>
  <si>
    <t>Booth Size</t>
  </si>
  <si>
    <t>Key and Instructions</t>
  </si>
  <si>
    <t>Direct Savings</t>
  </si>
  <si>
    <t>1) Meeting all early-bird ordering deadlines vs. standard pricing, 2) eliminating last-minute graphics/booth updates, and 3) other production improvements</t>
  </si>
  <si>
    <t>Fewer contracted services (project management, logistics, services ordering, etc.) and no mark-ups on show items from exhibit house or other service providers</t>
  </si>
  <si>
    <t>High</t>
  </si>
  <si>
    <t>Low</t>
  </si>
  <si>
    <t>Show Projections Using Maximum Savings Option</t>
  </si>
  <si>
    <t>Show Projections Using Moderate Savings Option</t>
  </si>
  <si>
    <t>Show Projections Using Minimum Savings Option</t>
  </si>
  <si>
    <t>101 sq ft - 400 sq ft</t>
  </si>
  <si>
    <t>≥400 sq ft</t>
  </si>
  <si>
    <t>Create Savings Profile</t>
  </si>
  <si>
    <t>Pre-show coordination with I&amp;D or other labor reduces hours spent at set-up and may eliminate the need for overtime</t>
  </si>
  <si>
    <t>DIY vs. Outsourced</t>
  </si>
  <si>
    <t>Labor and Contractors</t>
  </si>
  <si>
    <t>Set up Hours/linear foot (under 400)</t>
  </si>
  <si>
    <t>Set up Hours/linear foot (400+)</t>
  </si>
  <si>
    <t>Tear down Hours/linear foot (under 400)</t>
  </si>
  <si>
    <t>Tear down Hours/linear foot (400+)</t>
  </si>
  <si>
    <t>Project Managers hourly rate</t>
  </si>
  <si>
    <t>Show Coordinators hourly rate</t>
  </si>
  <si>
    <t>Show Coordinators hours (&lt;400)</t>
  </si>
  <si>
    <t>Show Coordinators Hours (400+)</t>
  </si>
  <si>
    <t>Show Services (Early Bird)</t>
  </si>
  <si>
    <t>DIY Savings (Contracted Services)</t>
  </si>
  <si>
    <t>DIY Savings (Eliminated Markups)</t>
  </si>
  <si>
    <t>Labor Savings</t>
  </si>
  <si>
    <t>Total Sq Ft</t>
  </si>
  <si>
    <t>Sq Ft/100</t>
  </si>
  <si>
    <t>LF</t>
  </si>
  <si>
    <t>Labor per hour</t>
  </si>
  <si>
    <t>Source: expooutfitters</t>
  </si>
  <si>
    <t>What Is Being Calculated?</t>
  </si>
  <si>
    <t>Airfare</t>
  </si>
  <si>
    <t>Source: AMEX</t>
  </si>
  <si>
    <t>Per Diem and Travel Metrics</t>
  </si>
  <si>
    <t>Per diem - car</t>
  </si>
  <si>
    <t>Per diem - hotel</t>
  </si>
  <si>
    <t>Per diem - food</t>
  </si>
  <si>
    <t>Discounted based on advance airfare purchase for all staff attending your shows throughout the entire year.  Assumes 75% would have already been booked at the reduced rate but eliminates higher rates for the remaining 25%</t>
  </si>
  <si>
    <t>Average per-diem hotel costs reduced for advance or discounted bookings.  Assumes 75% would have already been booked under advance rate.  Also eliminates one hotel night per show as a result of improved staff coordination.</t>
  </si>
  <si>
    <t>If contracted services are used, a reducedd number of hours is calculated at industry-standard hourly rates.</t>
  </si>
  <si>
    <t>Based on straight time only (no overtime), a reduction in I&amp;D hours is calculated based on average hours required based on your show profile. Savings are calculated by multiplying the reduced hours by industry-standard hourly labor rates for set-up and tear-down.</t>
  </si>
  <si>
    <t>Profile Selections</t>
  </si>
  <si>
    <t>Supplies &amp; Miscellaneous</t>
  </si>
  <si>
    <t>Do Not Use This In My Savings Calculation</t>
  </si>
  <si>
    <t>TOTAL DIRECT SAVINGS</t>
  </si>
  <si>
    <t>RESULTS</t>
  </si>
  <si>
    <t>Indirect Savings &amp; Benefits</t>
  </si>
  <si>
    <t>Notes:</t>
  </si>
  <si>
    <t>Source: Business Travel News</t>
  </si>
  <si>
    <t>Salary information</t>
  </si>
  <si>
    <t>Marketing Manager</t>
  </si>
  <si>
    <t>Average</t>
  </si>
  <si>
    <t>Meetings/Event Mgr</t>
  </si>
  <si>
    <t>Hourly</t>
  </si>
  <si>
    <t>Average --&gt;</t>
  </si>
  <si>
    <t>Source: EDPA and Expo Outfitters</t>
  </si>
  <si>
    <t>Savings Potential</t>
  </si>
  <si>
    <t>Salary Information Source: US Bureau of Labor Statistics</t>
  </si>
  <si>
    <t>Staff is trained, scheduling is well-developed,  lead gen processes are clearly defined and explained, demos are working properly, collateral is readily available.  Resulting in both more leads per show, more meetings with existing customers, optimum brand presentation, consistent messaging across shows that is supported by campaign activity.</t>
  </si>
  <si>
    <t>Marketing coordinators/managers focus hours of attention back onto strategic activity such as marketing/promotion, social media campaign development, speaker content, etc. instead of show logistics and services ordering.  Post-show lead management effort is reduced.</t>
  </si>
  <si>
    <t>Lead Gen</t>
  </si>
  <si>
    <t>CEIR</t>
  </si>
  <si>
    <t>Lead Cycle (minutes)</t>
  </si>
  <si>
    <t>Engage</t>
  </si>
  <si>
    <t>Qualify</t>
  </si>
  <si>
    <t>Present</t>
  </si>
  <si>
    <t>Close</t>
  </si>
  <si>
    <t>Good</t>
  </si>
  <si>
    <t>Poor</t>
  </si>
  <si>
    <t>Per minute</t>
  </si>
  <si>
    <t>Hours Per Show</t>
  </si>
  <si>
    <t>Planner</t>
  </si>
  <si>
    <t>Staff</t>
  </si>
  <si>
    <t xml:space="preserve">Lead qualification metrics: CEIR &amp; Skyline Exhibits </t>
  </si>
  <si>
    <t>http://www.skylinetradeshowtips.com/trade-show-marketing-in-9-steps/</t>
  </si>
  <si>
    <t>Exhibition Manager Re-Purposed (Measured in exhibition manager salary)</t>
  </si>
  <si>
    <t>Show Performance Improvements (measured in reduced cost/lead)</t>
  </si>
  <si>
    <t>TOTAL INDIRECT SAVINGS</t>
  </si>
  <si>
    <t>Based on Direct Savings Only</t>
  </si>
  <si>
    <t>Based on All Savings</t>
  </si>
  <si>
    <t>Additional leads generated (quantity)</t>
  </si>
  <si>
    <t>Post-show sales revenue (dollars)</t>
  </si>
  <si>
    <t>Additional meetings held (quantity) with existing customers and/or prospects</t>
  </si>
  <si>
    <t>Reduction of sales cycle time (days)</t>
  </si>
  <si>
    <t>Social Engagements (quantity)</t>
  </si>
  <si>
    <t>Increased brand awareness (Net Promoter Score)</t>
  </si>
  <si>
    <t>Additional product interactions (quantity)</t>
  </si>
  <si>
    <t>Lead quality improvements (SQL per show)</t>
  </si>
  <si>
    <t>Long-term sales revenue potential creation (dollars)</t>
  </si>
  <si>
    <t>SECTION 1 OF 5</t>
  </si>
  <si>
    <t>SECTION 2 OF 5</t>
  </si>
  <si>
    <t>SECTION 3 OF 5</t>
  </si>
  <si>
    <t>BUDGETING PROJECTIONS BY SHOW AND BY EXPENSE CATEGORY</t>
  </si>
  <si>
    <t>MARKETING ORGANIZATION PROFILE</t>
  </si>
  <si>
    <t>SECTION 4 OF 5</t>
  </si>
  <si>
    <t>SECTION 5 OF 5</t>
  </si>
  <si>
    <t>Average ground transportation per-diem in USD. Source: CEIR</t>
  </si>
  <si>
    <t>For Trade Show Exhibitors</t>
  </si>
  <si>
    <t>In this section, you are asked to enter your approximate annual marketing budget.  The model then applies research-backed industry standards to estimate the percentage of that budget that would be applied to trade show exhibiting.  This is the basis for the rest of the calculations in this workbook and may also serve as a guide to marketing managers when allocating budget and planning annual show activity.</t>
  </si>
  <si>
    <t xml:space="preserve">The second table then allocates the total budget across your shows using an NSF weighting calculation. </t>
  </si>
  <si>
    <t>Additional Trade Show Performance Metrics For Consideration</t>
  </si>
  <si>
    <t>ABOUT THIS ROI CALCULATOR</t>
  </si>
  <si>
    <t>ABOUT THE RESULTS TABLE</t>
  </si>
  <si>
    <t>SAVINGS REALIZED* WITH EVENTUOSITY</t>
  </si>
  <si>
    <t>* Results are not promised or guaranteed, but are an application of industry standards and statistics to your input.</t>
  </si>
  <si>
    <t>Eventuosity ROI Calculator</t>
  </si>
  <si>
    <r>
      <t xml:space="preserve">This ROI Calculator is designed to assist trade show exhibition managers in objectively evaluating the benefits of </t>
    </r>
    <r>
      <rPr>
        <i/>
        <sz val="12"/>
        <color theme="0"/>
        <rFont val="Calibri"/>
        <scheme val="minor"/>
      </rPr>
      <t>eventuosity</t>
    </r>
    <r>
      <rPr>
        <sz val="12"/>
        <color theme="0"/>
        <rFont val="Calibri"/>
        <family val="2"/>
        <scheme val="minor"/>
      </rPr>
      <t xml:space="preserve"> as a tool for planning and managing shows.  Upon entering your organization's data in select cells, a set of research-backed, event, marketing, and travel industry benchmarks are applied to your profile. The result will demonstrate the potential cost savings* when using </t>
    </r>
    <r>
      <rPr>
        <i/>
        <sz val="12"/>
        <color theme="0"/>
        <rFont val="Calibri"/>
        <scheme val="minor"/>
      </rPr>
      <t>eventuosity</t>
    </r>
    <r>
      <rPr>
        <sz val="12"/>
        <color theme="0"/>
        <rFont val="Calibri"/>
        <family val="2"/>
        <scheme val="minor"/>
      </rPr>
      <t xml:space="preserve"> in place of spreadsheets, manual processes and tools, or non-event-specific project management applications.
In addition to justifying your </t>
    </r>
    <r>
      <rPr>
        <i/>
        <sz val="12"/>
        <color theme="0"/>
        <rFont val="Calibri"/>
        <scheme val="minor"/>
      </rPr>
      <t>eventuosity</t>
    </r>
    <r>
      <rPr>
        <sz val="12"/>
        <color theme="0"/>
        <rFont val="Calibri"/>
        <family val="2"/>
        <scheme val="minor"/>
      </rPr>
      <t xml:space="preserve"> subscription, the spending categories, industry statistics, and data calculations in this model may be used by marketing and trade show managers in formulating budgeting considerations, show activity planning, and trade show performance measurement.</t>
    </r>
  </si>
  <si>
    <r>
      <t xml:space="preserve">The results table is a summary of the calculated savings and performance improvements* resulting from the use of </t>
    </r>
    <r>
      <rPr>
        <i/>
        <sz val="12"/>
        <color theme="0"/>
        <rFont val="Calibri"/>
        <scheme val="minor"/>
      </rPr>
      <t xml:space="preserve">eventuosity </t>
    </r>
    <r>
      <rPr>
        <sz val="12"/>
        <color theme="0"/>
        <rFont val="Calibri"/>
        <family val="2"/>
        <scheme val="minor"/>
      </rPr>
      <t>and</t>
    </r>
    <r>
      <rPr>
        <i/>
        <sz val="12"/>
        <color theme="0"/>
        <rFont val="Calibri"/>
        <scheme val="minor"/>
      </rPr>
      <t xml:space="preserve"> </t>
    </r>
    <r>
      <rPr>
        <sz val="12"/>
        <color theme="0"/>
        <rFont val="Calibri"/>
        <family val="2"/>
        <scheme val="minor"/>
      </rPr>
      <t xml:space="preserve">generated by creating a profile using this model.  All savings categories and the methodology used to assign values to them are described below.
Comparing your potential savings against the cost to subscribe to a recommended </t>
    </r>
    <r>
      <rPr>
        <i/>
        <sz val="12"/>
        <color theme="0"/>
        <rFont val="Calibri"/>
        <scheme val="minor"/>
      </rPr>
      <t>eventuosity</t>
    </r>
    <r>
      <rPr>
        <sz val="12"/>
        <color theme="0"/>
        <rFont val="Calibri"/>
        <family val="2"/>
        <scheme val="minor"/>
      </rPr>
      <t xml:space="preserve"> package will indicate the number of shows until your investment in an </t>
    </r>
    <r>
      <rPr>
        <i/>
        <sz val="12"/>
        <color theme="0"/>
        <rFont val="Calibri"/>
        <scheme val="minor"/>
      </rPr>
      <t>eventuosity</t>
    </r>
    <r>
      <rPr>
        <sz val="12"/>
        <color theme="0"/>
        <rFont val="Calibri"/>
        <family val="2"/>
        <scheme val="minor"/>
      </rPr>
      <t xml:space="preserve"> subscription is returned.</t>
    </r>
  </si>
  <si>
    <t>= Client Entry - Please fill in or select the appropriate value in 
   each of these fields</t>
  </si>
  <si>
    <t>= Calculated Value - Values in these cells will be returned based 
   on your entries</t>
  </si>
  <si>
    <t>In this section, you are asked to provide an estimate of the total number of shows and number of shows of each standard size in which you'd like to exhibit this year.  The validation at the bottom of the table ensures that your show breakdown is equal to the total number of shows you've indicated you're planning.
Please note that budget allocations to each show will be determined by a calculation that uses net square footage (NSF) as a weighting factor.</t>
  </si>
  <si>
    <t>No user entries are required in this section.
Based on your entries in Sections 1 and 2 above, an estimated breakdown of show costs is generated.  The calculation of those costs uses research-backed industry benchmarks that takes your budget level and number of shows into account to assign an appropriate percentage to the most common trade show expense categories.</t>
  </si>
  <si>
    <r>
      <t xml:space="preserve">In this section, we also provide a check of your per-show budget to assist you in determining if your show breakdown (number of shows per size category) is inline with industry best practices.  Based on industry-standards of cost per show, this may indicate that your marketing budget is insufficient to support the number of shows that you are targeting.  In addition to supporting the </t>
    </r>
    <r>
      <rPr>
        <i/>
        <sz val="12"/>
        <rFont val="Calibri"/>
        <scheme val="minor"/>
      </rPr>
      <t>eventuosity</t>
    </r>
    <r>
      <rPr>
        <sz val="12"/>
        <rFont val="Calibri"/>
        <scheme val="minor"/>
      </rPr>
      <t xml:space="preserve"> ROI calculation, this may also help you to build justification for additional total marketing budget or trade show budget.
For more data on trade show budgeting standards, we recommend that you consult CEIR.org.</t>
    </r>
  </si>
  <si>
    <r>
      <rPr>
        <b/>
        <sz val="12"/>
        <color theme="1"/>
        <rFont val="Calibri"/>
        <family val="2"/>
        <scheme val="minor"/>
      </rPr>
      <t xml:space="preserve">Recommended </t>
    </r>
    <r>
      <rPr>
        <b/>
        <i/>
        <sz val="12"/>
        <color theme="1"/>
        <rFont val="Calibri"/>
        <scheme val="minor"/>
      </rPr>
      <t>eventuosity</t>
    </r>
    <r>
      <rPr>
        <b/>
        <sz val="12"/>
        <color theme="1"/>
        <rFont val="Calibri"/>
        <family val="2"/>
        <scheme val="minor"/>
      </rPr>
      <t>® Package</t>
    </r>
    <r>
      <rPr>
        <sz val="12"/>
        <color theme="1"/>
        <rFont val="Calibri"/>
        <family val="2"/>
        <scheme val="minor"/>
      </rPr>
      <t xml:space="preserve">
In the first part of this section, we recommend the appropriate </t>
    </r>
    <r>
      <rPr>
        <i/>
        <sz val="12"/>
        <color theme="1"/>
        <rFont val="Calibri"/>
        <scheme val="minor"/>
      </rPr>
      <t>eventuosity</t>
    </r>
    <r>
      <rPr>
        <sz val="12"/>
        <color theme="1"/>
        <rFont val="Calibri"/>
        <family val="2"/>
        <scheme val="minor"/>
      </rPr>
      <t xml:space="preserve"> package for you based on your total number of shows.  This recommendation will give you flexibility to manage all of your annual shows in </t>
    </r>
    <r>
      <rPr>
        <i/>
        <sz val="12"/>
        <color theme="1"/>
        <rFont val="Calibri"/>
        <scheme val="minor"/>
      </rPr>
      <t>eventuosity</t>
    </r>
    <r>
      <rPr>
        <sz val="12"/>
        <color theme="1"/>
        <rFont val="Calibri"/>
        <family val="2"/>
        <scheme val="minor"/>
      </rPr>
      <t xml:space="preserve"> at the lowest possible package cost.  The recommendation uses only </t>
    </r>
    <r>
      <rPr>
        <i/>
        <sz val="12"/>
        <color theme="1"/>
        <rFont val="Calibri"/>
        <scheme val="minor"/>
      </rPr>
      <t xml:space="preserve">eventuosity </t>
    </r>
    <r>
      <rPr>
        <sz val="12"/>
        <color theme="1"/>
        <rFont val="Calibri"/>
        <family val="2"/>
        <scheme val="minor"/>
      </rPr>
      <t xml:space="preserve">packages available for direct purchase from our website and assumes no customizations or additional users.  </t>
    </r>
  </si>
  <si>
    <r>
      <t xml:space="preserve">Direct Savings - PROFILE
</t>
    </r>
    <r>
      <rPr>
        <sz val="12"/>
        <color theme="1"/>
        <rFont val="Calibri"/>
        <family val="2"/>
        <scheme val="minor"/>
      </rPr>
      <t xml:space="preserve">In this section we ask users to build a profile that will be used to calculate potential savings* on DIRECT trade show costs.  Direct costs are spending categories that are required for trade show exhibition production and that can be completely attributed to a show.  This model uses a combination of industry standards and user entries to establish values that will be used (or not used) in the final calculation of potential savings* as a result of </t>
    </r>
    <r>
      <rPr>
        <i/>
        <sz val="12"/>
        <color theme="1"/>
        <rFont val="Calibri"/>
        <scheme val="minor"/>
      </rPr>
      <t>eventuosity</t>
    </r>
    <r>
      <rPr>
        <sz val="12"/>
        <color theme="1"/>
        <rFont val="Calibri"/>
        <family val="2"/>
        <scheme val="minor"/>
      </rPr>
      <t xml:space="preserve"> usage.
All user entries in this section require selection from a specific list of options.</t>
    </r>
  </si>
  <si>
    <r>
      <t xml:space="preserve">Direct Savings
</t>
    </r>
    <r>
      <rPr>
        <sz val="12"/>
        <color theme="1"/>
        <rFont val="Calibri"/>
        <family val="2"/>
        <scheme val="minor"/>
      </rPr>
      <t xml:space="preserve">Using the cumulative profile you have created in the previous sections, this table calculates total savings* on direct costs in total and per show when using </t>
    </r>
    <r>
      <rPr>
        <i/>
        <sz val="12"/>
        <color theme="1"/>
        <rFont val="Calibri"/>
        <scheme val="minor"/>
      </rPr>
      <t>eventuosity</t>
    </r>
    <r>
      <rPr>
        <sz val="12"/>
        <color theme="1"/>
        <rFont val="Calibri"/>
        <family val="2"/>
        <scheme val="minor"/>
      </rPr>
      <t xml:space="preserve"> in place of spreadsheets, manual processes and tools, or non-event-specific project management applications.</t>
    </r>
  </si>
  <si>
    <r>
      <t xml:space="preserve">Indirect Savings
</t>
    </r>
    <r>
      <rPr>
        <sz val="12"/>
        <color theme="1"/>
        <rFont val="Calibri"/>
        <family val="2"/>
        <scheme val="minor"/>
      </rPr>
      <t xml:space="preserve">Using the cumulative profile you have created in the previous sections, this table calculates total savings* on indirect costs in total and per show when using </t>
    </r>
    <r>
      <rPr>
        <i/>
        <sz val="12"/>
        <color theme="1"/>
        <rFont val="Calibri"/>
        <scheme val="minor"/>
      </rPr>
      <t>eventuosity</t>
    </r>
    <r>
      <rPr>
        <sz val="12"/>
        <color theme="1"/>
        <rFont val="Calibri"/>
        <family val="2"/>
        <scheme val="minor"/>
      </rPr>
      <t xml:space="preserve"> in place of spreadsheets, manual processes and tools, or non-event-specific project management applications.  Indirect savings account for efficiency and performance improvements in marketing and trade show functions that are not directly attributable to the show budget.</t>
    </r>
  </si>
  <si>
    <r>
      <t xml:space="preserve">In both savings categories, the final calculations to provide are accompanied by notes and explanations to provide guidance to exhibition managers as to what is being calculated.  In addition to creating justification for your purchase of an </t>
    </r>
    <r>
      <rPr>
        <i/>
        <sz val="12"/>
        <color theme="1"/>
        <rFont val="Calibri"/>
        <scheme val="minor"/>
      </rPr>
      <t>eventuosity</t>
    </r>
    <r>
      <rPr>
        <sz val="12"/>
        <color theme="1"/>
        <rFont val="Calibri"/>
        <family val="2"/>
        <scheme val="minor"/>
      </rPr>
      <t xml:space="preserve"> subscription, this may also serve as a general guideline for assigning resources to show-related activity.</t>
    </r>
  </si>
  <si>
    <r>
      <t xml:space="preserve">Additional Trade Show Performance Metrics For Consideration
</t>
    </r>
    <r>
      <rPr>
        <sz val="12"/>
        <color theme="1"/>
        <rFont val="Calibri"/>
        <family val="2"/>
        <scheme val="minor"/>
      </rPr>
      <t xml:space="preserve">The categories listed in this section are commonly associated with trade show participation and performance.  Due to the highly variable nature of these metrics in different industries and organizations, and the weight that each organization places on them, they are not included in this model.  
We recommend that you consider these metrics as appropriate to your own organization when creating both your trade show budget and plan as well as your </t>
    </r>
    <r>
      <rPr>
        <i/>
        <sz val="12"/>
        <color theme="1"/>
        <rFont val="Calibri"/>
        <scheme val="minor"/>
      </rPr>
      <t xml:space="preserve">eventuosity </t>
    </r>
    <r>
      <rPr>
        <sz val="12"/>
        <color theme="1"/>
        <rFont val="Calibri"/>
        <family val="2"/>
        <scheme val="minor"/>
      </rPr>
      <t>subscription justification.</t>
    </r>
  </si>
  <si>
    <t>Savings Category*</t>
  </si>
  <si>
    <t>Direct Savings* - PROFILE</t>
  </si>
  <si>
    <t>Expected Savings*</t>
  </si>
  <si>
    <t>How You Save</t>
  </si>
  <si>
    <t>Book advance rates either directly or through show housing</t>
  </si>
  <si>
    <t>Reduces show services cost by industry benchmark percentage to account for early-bird discounts.  Assumes 50% of show services are already being ordered in time for early-bird rates.</t>
  </si>
  <si>
    <t>Direct Savings* - CALCULATED VALUES</t>
  </si>
  <si>
    <t>Total $ Saved*</t>
  </si>
  <si>
    <t>$ Saved Per Show*</t>
  </si>
  <si>
    <t>If contracted services are used, a reduction in costs is calculated based on standard markups for services and duties that you perform yourself.</t>
  </si>
  <si>
    <t>Removes equivalent of one rental car or per-diem car/taxi/ride share service per show.</t>
  </si>
  <si>
    <t>Accounts for elimination of charges related to shipping of last-minute supplies, unplanned on-site printing and other office services, general supply runs, and other similar items.</t>
  </si>
  <si>
    <t>Indirect Savings*</t>
  </si>
  <si>
    <t>EXHIBITION AND TEAM PROFILE</t>
  </si>
  <si>
    <t>How many Event Managers* are on your team?</t>
  </si>
  <si>
    <t>ESTIMATED Annual Price</t>
  </si>
  <si>
    <t>EVENTUOSITY
Plan Name</t>
  </si>
  <si>
    <t>How many Event Administrators* are on your team</t>
  </si>
  <si>
    <t>*Event Managers are those who plan/organize an event from end to end, Administrators are those who assist Event Managers with some planning tasks but are not the lead organizer.</t>
  </si>
  <si>
    <t>Estimated Annual Subscription Fee</t>
  </si>
  <si>
    <t>Subscription Fee Per Trade Show</t>
  </si>
  <si>
    <t>Subscription Fee As % of Total Show Budget</t>
  </si>
  <si>
    <t># of Shows To Realize Return on Eventuosity Investment</t>
  </si>
  <si>
    <t>MARKETING BUDGET PROFILE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</si>
</sst>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43" formatCode="_-* #,##0.00_-;\-* #,##0.00_-;_-* &quot;-&quot;??_-;_-@_-"/>
  </numFmts>
  <fonts count="39"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sz val="12"/>
      <color rgb="FF000000"/>
      <name val="Calibri"/>
      <family val="2"/>
      <scheme val="minor"/>
    </font>
    <font>
      <sz val="12"/>
      <color theme="0"/>
      <name val="Calibri"/>
      <family val="2"/>
      <scheme val="minor"/>
    </font>
    <font>
      <b/>
      <sz val="12"/>
      <color rgb="FF3366FF"/>
      <name val="Calibri"/>
      <scheme val="minor"/>
    </font>
    <font>
      <sz val="8"/>
      <name val="Calibri"/>
      <family val="2"/>
      <scheme val="minor"/>
    </font>
    <font>
      <b/>
      <sz val="16"/>
      <color theme="1"/>
      <name val="Calibri"/>
      <scheme val="minor"/>
    </font>
    <font>
      <sz val="12"/>
      <name val="Calibri"/>
      <scheme val="minor"/>
    </font>
    <font>
      <sz val="10"/>
      <color theme="1"/>
      <name val="Calibri"/>
      <scheme val="minor"/>
    </font>
    <font>
      <sz val="6"/>
      <color theme="1"/>
      <name val="Calibri"/>
      <scheme val="minor"/>
    </font>
    <font>
      <i/>
      <sz val="6"/>
      <color theme="1"/>
      <name val="Calibri"/>
      <scheme val="minor"/>
    </font>
    <font>
      <i/>
      <sz val="12"/>
      <color theme="1"/>
      <name val="Calibri"/>
      <scheme val="minor"/>
    </font>
    <font>
      <b/>
      <sz val="16"/>
      <color theme="0"/>
      <name val="Calibri"/>
      <scheme val="minor"/>
    </font>
    <font>
      <sz val="12"/>
      <color rgb="FFCCFFCC"/>
      <name val="Calibri"/>
      <scheme val="minor"/>
    </font>
    <font>
      <b/>
      <sz val="12"/>
      <name val="Calibri"/>
      <scheme val="minor"/>
    </font>
    <font>
      <b/>
      <sz val="14"/>
      <color theme="1"/>
      <name val="Calibri"/>
      <scheme val="minor"/>
    </font>
    <font>
      <sz val="14"/>
      <color theme="1"/>
      <name val="Calibri"/>
      <scheme val="minor"/>
    </font>
    <font>
      <b/>
      <sz val="12"/>
      <color rgb="FF000000"/>
      <name val="Calibri"/>
      <scheme val="minor"/>
    </font>
    <font>
      <b/>
      <sz val="16"/>
      <name val="Calibri"/>
      <scheme val="minor"/>
    </font>
    <font>
      <b/>
      <sz val="12"/>
      <color rgb="FF008000"/>
      <name val="Calibri"/>
      <scheme val="minor"/>
    </font>
    <font>
      <sz val="12"/>
      <color rgb="FF008000"/>
      <name val="Calibri"/>
      <scheme val="minor"/>
    </font>
    <font>
      <b/>
      <sz val="14"/>
      <name val="Calibri"/>
      <scheme val="minor"/>
    </font>
    <font>
      <i/>
      <sz val="12"/>
      <name val="Calibri"/>
      <scheme val="minor"/>
    </font>
    <font>
      <i/>
      <sz val="12"/>
      <color theme="0"/>
      <name val="Calibri"/>
      <scheme val="minor"/>
    </font>
    <font>
      <b/>
      <vertAlign val="superscript"/>
      <sz val="12"/>
      <color theme="0"/>
      <name val="Calibri"/>
      <scheme val="minor"/>
    </font>
    <font>
      <vertAlign val="superscript"/>
      <sz val="16"/>
      <color theme="0"/>
      <name val="Calibri"/>
      <scheme val="minor"/>
    </font>
    <font>
      <i/>
      <sz val="6"/>
      <color theme="0"/>
      <name val="Calibri"/>
      <scheme val="minor"/>
    </font>
    <font>
      <b/>
      <sz val="22"/>
      <color rgb="FFFFFFFF"/>
      <name val="Calibri"/>
      <scheme val="minor"/>
    </font>
    <font>
      <vertAlign val="superscript"/>
      <sz val="22"/>
      <color rgb="FFFFFFFF"/>
      <name val="Calibri"/>
      <scheme val="minor"/>
    </font>
    <font>
      <sz val="12"/>
      <color rgb="FFFFFFFF"/>
      <name val="Calibri"/>
      <family val="2"/>
      <scheme val="minor"/>
    </font>
    <font>
      <b/>
      <i/>
      <sz val="12"/>
      <color theme="1"/>
      <name val="Calibri"/>
      <scheme val="minor"/>
    </font>
    <font>
      <i/>
      <sz val="9"/>
      <color rgb="FF016F4A"/>
      <name val="Calibri"/>
      <scheme val="minor"/>
    </font>
    <font>
      <i/>
      <sz val="10"/>
      <color theme="1"/>
      <name val="Calibri"/>
      <scheme val="minor"/>
    </font>
    <font>
      <b/>
      <vertAlign val="superscript"/>
      <sz val="16"/>
      <color theme="0"/>
      <name val="Calibri"/>
      <scheme val="minor"/>
    </font>
  </fonts>
  <fills count="13">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rgb="FF00A651"/>
        <bgColor indexed="64"/>
      </patternFill>
    </fill>
    <fill>
      <patternFill patternType="solid">
        <fgColor theme="0"/>
        <bgColor indexed="64"/>
      </patternFill>
    </fill>
    <fill>
      <patternFill patternType="solid">
        <fgColor rgb="FFFFBA46"/>
        <bgColor indexed="64"/>
      </patternFill>
    </fill>
    <fill>
      <patternFill patternType="solid">
        <fgColor rgb="FFFFFFFF"/>
        <bgColor rgb="FF000000"/>
      </patternFill>
    </fill>
    <fill>
      <patternFill patternType="solid">
        <fgColor rgb="FF00A651"/>
        <bgColor rgb="FF000000"/>
      </patternFill>
    </fill>
    <fill>
      <patternFill patternType="solid">
        <fgColor rgb="FFFFBA46"/>
        <bgColor rgb="FF000000"/>
      </patternFill>
    </fill>
    <fill>
      <patternFill patternType="solid">
        <fgColor rgb="FFCCFFCC"/>
        <bgColor rgb="FF000000"/>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double">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style="double">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auto="1"/>
      </right>
      <top/>
      <bottom style="double">
        <color auto="1"/>
      </bottom>
      <diagonal/>
    </border>
    <border>
      <left/>
      <right/>
      <top style="thin">
        <color theme="0"/>
      </top>
      <bottom style="thin">
        <color theme="0"/>
      </bottom>
      <diagonal/>
    </border>
    <border>
      <left/>
      <right/>
      <top/>
      <bottom style="thin">
        <color auto="1"/>
      </bottom>
      <diagonal/>
    </border>
  </borders>
  <cellStyleXfs count="32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36">
    <xf numFmtId="0" fontId="0" fillId="0" borderId="0" xfId="0"/>
    <xf numFmtId="9" fontId="0" fillId="0" borderId="0" xfId="0" applyNumberFormat="1"/>
    <xf numFmtId="0" fontId="3" fillId="0" borderId="0" xfId="0" applyFont="1"/>
    <xf numFmtId="6" fontId="0" fillId="0" borderId="0" xfId="0" applyNumberFormat="1"/>
    <xf numFmtId="0" fontId="0" fillId="0" borderId="0" xfId="0" applyAlignment="1">
      <alignment horizontal="left" indent="2"/>
    </xf>
    <xf numFmtId="0" fontId="0" fillId="0" borderId="0" xfId="0" quotePrefix="1"/>
    <xf numFmtId="0" fontId="0" fillId="0" borderId="0" xfId="0" applyAlignment="1"/>
    <xf numFmtId="9" fontId="0" fillId="0" borderId="0" xfId="8" applyFont="1"/>
    <xf numFmtId="0" fontId="0" fillId="0" borderId="0" xfId="0" applyAlignment="1">
      <alignment wrapText="1"/>
    </xf>
    <xf numFmtId="0" fontId="0" fillId="0" borderId="1" xfId="0" applyBorder="1" applyAlignment="1">
      <alignment wrapText="1"/>
    </xf>
    <xf numFmtId="0" fontId="0" fillId="0" borderId="0" xfId="0" applyAlignment="1">
      <alignment horizontal="center"/>
    </xf>
    <xf numFmtId="0" fontId="7" fillId="0" borderId="0" xfId="0" applyFont="1"/>
    <xf numFmtId="0" fontId="6" fillId="0" borderId="0" xfId="0" applyFont="1"/>
    <xf numFmtId="9" fontId="6" fillId="0" borderId="0" xfId="0" applyNumberFormat="1" applyFont="1"/>
    <xf numFmtId="0" fontId="0" fillId="0" borderId="0" xfId="0" applyAlignment="1">
      <alignment horizontal="left"/>
    </xf>
    <xf numFmtId="0" fontId="0" fillId="0" borderId="0" xfId="0" applyFill="1"/>
    <xf numFmtId="0" fontId="3" fillId="0" borderId="0" xfId="0" applyFont="1" applyAlignment="1">
      <alignment wrapText="1"/>
    </xf>
    <xf numFmtId="0" fontId="3" fillId="0" borderId="0" xfId="0" applyFont="1" applyAlignment="1"/>
    <xf numFmtId="9" fontId="0" fillId="0" borderId="1" xfId="0" applyNumberFormat="1" applyBorder="1" applyAlignment="1">
      <alignment wrapText="1"/>
    </xf>
    <xf numFmtId="0" fontId="3" fillId="0" borderId="0" xfId="0" applyFont="1" applyAlignment="1">
      <alignment horizontal="left"/>
    </xf>
    <xf numFmtId="0" fontId="3" fillId="0" borderId="0" xfId="0" applyFont="1" applyAlignment="1">
      <alignment horizontal="center"/>
    </xf>
    <xf numFmtId="44" fontId="0" fillId="0" borderId="0" xfId="7" applyFont="1"/>
    <xf numFmtId="44" fontId="0" fillId="0" borderId="0" xfId="0" applyNumberFormat="1"/>
    <xf numFmtId="0" fontId="0" fillId="0" borderId="0" xfId="0" quotePrefix="1" applyAlignment="1">
      <alignment horizontal="center"/>
    </xf>
    <xf numFmtId="10" fontId="0" fillId="0" borderId="0" xfId="8" applyNumberFormat="1" applyFont="1"/>
    <xf numFmtId="0" fontId="13" fillId="0" borderId="0" xfId="0" applyFont="1" applyAlignment="1">
      <alignment horizontal="center"/>
    </xf>
    <xf numFmtId="44" fontId="13" fillId="0" borderId="0" xfId="0" applyNumberFormat="1" applyFont="1" applyFill="1" applyBorder="1" applyAlignment="1">
      <alignment horizontal="center" wrapText="1"/>
    </xf>
    <xf numFmtId="0" fontId="0" fillId="0" borderId="0" xfId="0" applyFont="1"/>
    <xf numFmtId="0" fontId="0" fillId="0" borderId="0" xfId="0" applyFont="1" applyAlignment="1">
      <alignment horizontal="center"/>
    </xf>
    <xf numFmtId="44" fontId="0" fillId="0" borderId="0" xfId="0" applyNumberFormat="1" applyFont="1" applyFill="1" applyBorder="1" applyAlignment="1">
      <alignment horizontal="center" wrapText="1"/>
    </xf>
    <xf numFmtId="0" fontId="0" fillId="0" borderId="1" xfId="0" applyBorder="1"/>
    <xf numFmtId="8" fontId="0" fillId="0" borderId="0" xfId="0" applyNumberFormat="1"/>
    <xf numFmtId="0" fontId="3" fillId="3" borderId="1" xfId="0" applyFont="1" applyFill="1" applyBorder="1" applyAlignment="1" applyProtection="1">
      <alignment horizontal="center"/>
      <protection hidden="1"/>
    </xf>
    <xf numFmtId="0" fontId="0" fillId="7" borderId="0" xfId="0" applyFill="1" applyProtection="1">
      <protection hidden="1"/>
    </xf>
    <xf numFmtId="9" fontId="0" fillId="2" borderId="8" xfId="8" applyFont="1" applyFill="1" applyBorder="1" applyProtection="1">
      <protection hidden="1"/>
    </xf>
    <xf numFmtId="44" fontId="0" fillId="2" borderId="9" xfId="0" applyNumberFormat="1" applyFill="1" applyBorder="1" applyProtection="1">
      <protection hidden="1"/>
    </xf>
    <xf numFmtId="9" fontId="0" fillId="2" borderId="4" xfId="8" applyFont="1" applyFill="1" applyBorder="1" applyProtection="1">
      <protection hidden="1"/>
    </xf>
    <xf numFmtId="44" fontId="0" fillId="2" borderId="1" xfId="0" applyNumberFormat="1" applyFill="1" applyBorder="1" applyProtection="1">
      <protection hidden="1"/>
    </xf>
    <xf numFmtId="0" fontId="0" fillId="7" borderId="0" xfId="0" applyFill="1" applyAlignment="1" applyProtection="1">
      <alignment horizontal="right"/>
      <protection hidden="1"/>
    </xf>
    <xf numFmtId="0" fontId="0" fillId="7" borderId="0" xfId="0" applyFill="1" applyAlignment="1" applyProtection="1">
      <alignment horizontal="left" indent="2"/>
      <protection hidden="1"/>
    </xf>
    <xf numFmtId="43" fontId="0" fillId="7" borderId="0" xfId="0" applyNumberFormat="1" applyFill="1" applyAlignment="1" applyProtection="1">
      <alignment horizontal="center" wrapText="1"/>
      <protection hidden="1"/>
    </xf>
    <xf numFmtId="0" fontId="15" fillId="7" borderId="0" xfId="0" applyFont="1" applyFill="1" applyBorder="1" applyProtection="1">
      <protection hidden="1"/>
    </xf>
    <xf numFmtId="0" fontId="3" fillId="7" borderId="0" xfId="0" applyFont="1" applyFill="1" applyAlignment="1" applyProtection="1">
      <alignment horizontal="left"/>
      <protection hidden="1"/>
    </xf>
    <xf numFmtId="0" fontId="3" fillId="3" borderId="4" xfId="0" applyFont="1" applyFill="1" applyBorder="1" applyAlignment="1" applyProtection="1">
      <alignment horizontal="center"/>
      <protection hidden="1"/>
    </xf>
    <xf numFmtId="44" fontId="3" fillId="3" borderId="6" xfId="0" applyNumberFormat="1" applyFont="1" applyFill="1" applyBorder="1" applyProtection="1">
      <protection hidden="1"/>
    </xf>
    <xf numFmtId="0" fontId="13" fillId="7" borderId="0" xfId="0" applyFont="1" applyFill="1" applyProtection="1">
      <protection hidden="1"/>
    </xf>
    <xf numFmtId="0" fontId="13" fillId="7" borderId="0" xfId="0" applyFont="1" applyFill="1" applyAlignment="1" applyProtection="1">
      <alignment horizontal="center"/>
      <protection hidden="1"/>
    </xf>
    <xf numFmtId="0" fontId="13" fillId="7" borderId="0" xfId="0" applyFont="1" applyFill="1" applyAlignment="1" applyProtection="1">
      <alignment horizontal="center" wrapText="1"/>
      <protection hidden="1"/>
    </xf>
    <xf numFmtId="44" fontId="13" fillId="0" borderId="0" xfId="0" applyNumberFormat="1" applyFont="1" applyFill="1" applyBorder="1" applyAlignment="1" applyProtection="1">
      <alignment horizontal="center" wrapText="1"/>
      <protection hidden="1"/>
    </xf>
    <xf numFmtId="44" fontId="13" fillId="7" borderId="0" xfId="0" applyNumberFormat="1" applyFont="1" applyFill="1" applyBorder="1" applyAlignment="1" applyProtection="1">
      <alignment horizontal="center" wrapText="1"/>
      <protection hidden="1"/>
    </xf>
    <xf numFmtId="43" fontId="0" fillId="4" borderId="0" xfId="0" applyNumberFormat="1" applyFill="1" applyAlignment="1" applyProtection="1">
      <alignment horizontal="center" wrapText="1"/>
      <protection hidden="1"/>
    </xf>
    <xf numFmtId="0" fontId="0" fillId="4" borderId="0" xfId="0" applyFill="1" applyProtection="1">
      <protection hidden="1"/>
    </xf>
    <xf numFmtId="0" fontId="0" fillId="7" borderId="0" xfId="0" applyFont="1" applyFill="1" applyProtection="1">
      <protection hidden="1"/>
    </xf>
    <xf numFmtId="0" fontId="0" fillId="7" borderId="0" xfId="0" applyFont="1" applyFill="1" applyAlignment="1" applyProtection="1">
      <alignment horizontal="center"/>
      <protection hidden="1"/>
    </xf>
    <xf numFmtId="0" fontId="0" fillId="7" borderId="0" xfId="0" applyFont="1" applyFill="1" applyAlignment="1" applyProtection="1">
      <alignment horizontal="center" wrapText="1"/>
      <protection hidden="1"/>
    </xf>
    <xf numFmtId="44" fontId="0" fillId="7" borderId="0" xfId="0" applyNumberFormat="1" applyFont="1" applyFill="1" applyBorder="1" applyAlignment="1" applyProtection="1">
      <alignment horizontal="center" wrapText="1"/>
      <protection hidden="1"/>
    </xf>
    <xf numFmtId="0" fontId="20" fillId="7" borderId="0" xfId="0" applyFont="1" applyFill="1" applyAlignment="1" applyProtection="1">
      <alignment horizontal="left"/>
      <protection hidden="1"/>
    </xf>
    <xf numFmtId="44" fontId="21" fillId="2" borderId="1" xfId="7" applyFont="1" applyFill="1" applyBorder="1" applyProtection="1">
      <protection hidden="1"/>
    </xf>
    <xf numFmtId="10" fontId="0" fillId="2" borderId="9" xfId="8" applyNumberFormat="1" applyFont="1" applyFill="1" applyBorder="1" applyProtection="1">
      <protection hidden="1"/>
    </xf>
    <xf numFmtId="10" fontId="0" fillId="2" borderId="1" xfId="8" applyNumberFormat="1" applyFont="1" applyFill="1" applyBorder="1" applyProtection="1">
      <protection hidden="1"/>
    </xf>
    <xf numFmtId="43" fontId="0" fillId="7" borderId="1" xfId="0" applyNumberFormat="1" applyFill="1" applyBorder="1" applyAlignment="1" applyProtection="1">
      <alignment horizontal="center" wrapText="1"/>
      <protection hidden="1"/>
    </xf>
    <xf numFmtId="44" fontId="0" fillId="2" borderId="1" xfId="7" applyFont="1" applyFill="1" applyBorder="1" applyProtection="1">
      <protection hidden="1"/>
    </xf>
    <xf numFmtId="44" fontId="17" fillId="6" borderId="15" xfId="0" applyNumberFormat="1" applyFont="1" applyFill="1" applyBorder="1" applyProtection="1">
      <protection hidden="1"/>
    </xf>
    <xf numFmtId="9" fontId="0" fillId="2" borderId="1" xfId="0" applyNumberFormat="1" applyFont="1" applyFill="1" applyBorder="1" applyProtection="1">
      <protection hidden="1"/>
    </xf>
    <xf numFmtId="9" fontId="0" fillId="2" borderId="1" xfId="8" applyFont="1" applyFill="1" applyBorder="1" applyProtection="1">
      <protection hidden="1"/>
    </xf>
    <xf numFmtId="44" fontId="0" fillId="2" borderId="1" xfId="0" applyNumberFormat="1" applyFont="1" applyFill="1" applyBorder="1" applyProtection="1">
      <protection hidden="1"/>
    </xf>
    <xf numFmtId="6" fontId="7" fillId="0" borderId="0" xfId="0" applyNumberFormat="1" applyFont="1"/>
    <xf numFmtId="8" fontId="7" fillId="0" borderId="0" xfId="0" applyNumberFormat="1" applyFont="1"/>
    <xf numFmtId="0" fontId="7" fillId="0" borderId="0" xfId="0" applyFont="1" applyAlignment="1">
      <alignment horizontal="center"/>
    </xf>
    <xf numFmtId="8" fontId="22" fillId="0" borderId="0" xfId="0" applyNumberFormat="1" applyFont="1"/>
    <xf numFmtId="44" fontId="0" fillId="2" borderId="1" xfId="7" applyFont="1" applyFill="1" applyBorder="1" applyAlignment="1" applyProtection="1">
      <alignment horizontal="right"/>
      <protection hidden="1"/>
    </xf>
    <xf numFmtId="0" fontId="15" fillId="7" borderId="0" xfId="0" applyFont="1" applyFill="1" applyBorder="1" applyAlignment="1" applyProtection="1">
      <alignment horizontal="center"/>
      <protection hidden="1"/>
    </xf>
    <xf numFmtId="0" fontId="7" fillId="0" borderId="1" xfId="0" applyFont="1" applyBorder="1" applyAlignment="1">
      <alignment horizontal="left" indent="2"/>
    </xf>
    <xf numFmtId="0" fontId="7" fillId="0" borderId="1" xfId="0" applyFont="1" applyBorder="1"/>
    <xf numFmtId="9" fontId="7" fillId="0" borderId="1" xfId="8" applyFont="1" applyBorder="1"/>
    <xf numFmtId="44" fontId="11" fillId="0" borderId="18" xfId="0" applyNumberFormat="1" applyFont="1" applyBorder="1" applyProtection="1">
      <protection hidden="1"/>
    </xf>
    <xf numFmtId="0" fontId="17" fillId="6" borderId="15" xfId="0" applyFont="1" applyFill="1" applyBorder="1" applyAlignment="1" applyProtection="1">
      <alignment horizontal="center"/>
      <protection hidden="1"/>
    </xf>
    <xf numFmtId="2" fontId="17" fillId="5" borderId="15" xfId="0" applyNumberFormat="1" applyFont="1" applyFill="1" applyBorder="1" applyAlignment="1" applyProtection="1">
      <alignment horizontal="right"/>
      <protection hidden="1"/>
    </xf>
    <xf numFmtId="0" fontId="24" fillId="0" borderId="0" xfId="0" applyFont="1"/>
    <xf numFmtId="0" fontId="25" fillId="0" borderId="0" xfId="0" applyFont="1"/>
    <xf numFmtId="9" fontId="25" fillId="0" borderId="0" xfId="0" applyNumberFormat="1" applyFont="1"/>
    <xf numFmtId="0" fontId="0" fillId="6" borderId="0" xfId="0" applyFill="1" applyProtection="1">
      <protection hidden="1"/>
    </xf>
    <xf numFmtId="0" fontId="8" fillId="6" borderId="0" xfId="0" applyFont="1" applyFill="1" applyProtection="1">
      <protection hidden="1"/>
    </xf>
    <xf numFmtId="0" fontId="17" fillId="6" borderId="0" xfId="0" quotePrefix="1" applyFont="1" applyFill="1" applyProtection="1">
      <protection hidden="1"/>
    </xf>
    <xf numFmtId="0" fontId="18" fillId="2" borderId="1" xfId="0" applyFont="1" applyFill="1" applyBorder="1" applyProtection="1">
      <protection hidden="1"/>
    </xf>
    <xf numFmtId="0" fontId="8" fillId="6" borderId="0" xfId="0" quotePrefix="1" applyFont="1" applyFill="1" applyBorder="1" applyAlignment="1" applyProtection="1">
      <alignment horizontal="left" wrapText="1"/>
      <protection hidden="1"/>
    </xf>
    <xf numFmtId="0" fontId="8" fillId="6" borderId="0" xfId="0" quotePrefix="1" applyFont="1" applyFill="1" applyAlignment="1" applyProtection="1">
      <alignment horizontal="left" wrapText="1"/>
      <protection hidden="1"/>
    </xf>
    <xf numFmtId="0" fontId="0" fillId="6" borderId="0" xfId="0" quotePrefix="1" applyFill="1" applyProtection="1">
      <protection hidden="1"/>
    </xf>
    <xf numFmtId="0" fontId="0" fillId="4" borderId="0" xfId="0" quotePrefix="1" applyFill="1" applyProtection="1">
      <protection hidden="1"/>
    </xf>
    <xf numFmtId="0" fontId="0" fillId="7" borderId="0" xfId="0" applyFill="1" applyAlignment="1" applyProtection="1">
      <alignment horizontal="left"/>
      <protection hidden="1"/>
    </xf>
    <xf numFmtId="0" fontId="0" fillId="0" borderId="0" xfId="0" applyProtection="1">
      <protection hidden="1"/>
    </xf>
    <xf numFmtId="0" fontId="16" fillId="7" borderId="0" xfId="0" applyFont="1" applyFill="1" applyAlignment="1" applyProtection="1">
      <alignment wrapText="1"/>
      <protection hidden="1"/>
    </xf>
    <xf numFmtId="0" fontId="12" fillId="4" borderId="0" xfId="0" applyFont="1" applyFill="1" applyAlignment="1" applyProtection="1">
      <alignment horizontal="left" indent="2"/>
      <protection hidden="1"/>
    </xf>
    <xf numFmtId="9" fontId="0" fillId="4" borderId="0" xfId="8" applyFont="1" applyFill="1" applyBorder="1" applyProtection="1">
      <protection hidden="1"/>
    </xf>
    <xf numFmtId="44" fontId="0" fillId="4" borderId="0" xfId="0" applyNumberFormat="1" applyFill="1" applyProtection="1">
      <protection hidden="1"/>
    </xf>
    <xf numFmtId="0" fontId="12" fillId="7" borderId="0" xfId="0" applyFont="1" applyFill="1" applyAlignment="1" applyProtection="1">
      <alignment horizontal="left" indent="2"/>
      <protection hidden="1"/>
    </xf>
    <xf numFmtId="9" fontId="0" fillId="7" borderId="0" xfId="8" applyFont="1" applyFill="1" applyBorder="1" applyProtection="1">
      <protection hidden="1"/>
    </xf>
    <xf numFmtId="0" fontId="0" fillId="7" borderId="0" xfId="0" applyFill="1" applyAlignment="1" applyProtection="1">
      <protection hidden="1"/>
    </xf>
    <xf numFmtId="0" fontId="3" fillId="7" borderId="1" xfId="0" applyFont="1" applyFill="1" applyBorder="1" applyAlignment="1" applyProtection="1">
      <alignment horizontal="left"/>
      <protection hidden="1"/>
    </xf>
    <xf numFmtId="0" fontId="3" fillId="7" borderId="0" xfId="0" applyFont="1" applyFill="1" applyAlignment="1" applyProtection="1">
      <alignment horizontal="center"/>
      <protection hidden="1"/>
    </xf>
    <xf numFmtId="0" fontId="0" fillId="6" borderId="0" xfId="0" applyFill="1" applyBorder="1" applyProtection="1">
      <protection hidden="1"/>
    </xf>
    <xf numFmtId="44" fontId="0" fillId="6" borderId="0" xfId="0" applyNumberFormat="1" applyFont="1" applyFill="1" applyBorder="1" applyAlignment="1" applyProtection="1">
      <alignment horizontal="center" wrapText="1"/>
      <protection hidden="1"/>
    </xf>
    <xf numFmtId="0" fontId="0" fillId="6" borderId="0" xfId="0" applyFont="1" applyFill="1" applyAlignment="1" applyProtection="1">
      <alignment horizontal="center"/>
      <protection hidden="1"/>
    </xf>
    <xf numFmtId="0" fontId="3" fillId="7" borderId="0" xfId="0" applyFont="1" applyFill="1" applyProtection="1">
      <protection hidden="1"/>
    </xf>
    <xf numFmtId="44" fontId="3" fillId="3" borderId="1" xfId="0" applyNumberFormat="1" applyFont="1" applyFill="1" applyBorder="1" applyAlignment="1" applyProtection="1">
      <alignment horizontal="center" wrapText="1"/>
      <protection hidden="1"/>
    </xf>
    <xf numFmtId="0" fontId="15" fillId="7" borderId="0" xfId="0" applyFont="1" applyFill="1" applyProtection="1">
      <protection hidden="1"/>
    </xf>
    <xf numFmtId="44" fontId="11" fillId="0" borderId="14" xfId="0" applyNumberFormat="1" applyFont="1" applyBorder="1" applyProtection="1">
      <protection hidden="1"/>
    </xf>
    <xf numFmtId="9" fontId="0" fillId="7" borderId="0" xfId="0" applyNumberFormat="1" applyFont="1" applyFill="1" applyProtection="1">
      <protection hidden="1"/>
    </xf>
    <xf numFmtId="0" fontId="15" fillId="7" borderId="0" xfId="0" applyFont="1" applyFill="1" applyAlignment="1" applyProtection="1">
      <alignment horizontal="left" wrapText="1"/>
      <protection hidden="1"/>
    </xf>
    <xf numFmtId="0" fontId="14" fillId="7" borderId="0" xfId="0" applyFont="1" applyFill="1" applyAlignment="1" applyProtection="1">
      <alignment horizontal="left" wrapText="1"/>
      <protection hidden="1"/>
    </xf>
    <xf numFmtId="0" fontId="0" fillId="7" borderId="0" xfId="0" applyFont="1" applyFill="1" applyAlignment="1" applyProtection="1">
      <alignment wrapText="1"/>
      <protection hidden="1"/>
    </xf>
    <xf numFmtId="0" fontId="0" fillId="7" borderId="20" xfId="0" applyFont="1" applyFill="1" applyBorder="1" applyAlignment="1" applyProtection="1">
      <alignment horizontal="left"/>
      <protection hidden="1"/>
    </xf>
    <xf numFmtId="0" fontId="0" fillId="7" borderId="8" xfId="0" applyFill="1" applyBorder="1" applyAlignment="1" applyProtection="1">
      <alignment horizontal="left"/>
      <protection hidden="1"/>
    </xf>
    <xf numFmtId="0" fontId="0" fillId="7" borderId="0" xfId="0" applyFont="1" applyFill="1" applyBorder="1" applyAlignment="1" applyProtection="1">
      <alignment horizontal="left"/>
      <protection hidden="1"/>
    </xf>
    <xf numFmtId="0" fontId="0" fillId="7" borderId="0" xfId="0" applyFill="1" applyBorder="1" applyAlignment="1" applyProtection="1">
      <alignment horizontal="left"/>
      <protection hidden="1"/>
    </xf>
    <xf numFmtId="44" fontId="0" fillId="2" borderId="4" xfId="0" applyNumberFormat="1" applyFill="1" applyBorder="1" applyProtection="1">
      <protection hidden="1"/>
    </xf>
    <xf numFmtId="0" fontId="20" fillId="4" borderId="0" xfId="0" applyFont="1" applyFill="1" applyAlignment="1" applyProtection="1">
      <alignment horizontal="left"/>
      <protection hidden="1"/>
    </xf>
    <xf numFmtId="0" fontId="26" fillId="4" borderId="0" xfId="0" applyFont="1" applyFill="1" applyAlignment="1" applyProtection="1">
      <alignment horizontal="left"/>
      <protection hidden="1"/>
    </xf>
    <xf numFmtId="0" fontId="20" fillId="4" borderId="0" xfId="0" applyFont="1" applyFill="1" applyProtection="1">
      <protection hidden="1"/>
    </xf>
    <xf numFmtId="0" fontId="20" fillId="4" borderId="0" xfId="0" applyFont="1" applyFill="1" applyBorder="1" applyAlignment="1" applyProtection="1">
      <alignment horizontal="left"/>
      <protection hidden="1"/>
    </xf>
    <xf numFmtId="0" fontId="8" fillId="8" borderId="1" xfId="0" applyFont="1" applyFill="1" applyBorder="1" applyProtection="1">
      <protection hidden="1"/>
    </xf>
    <xf numFmtId="44" fontId="9" fillId="8" borderId="1" xfId="7" applyFont="1" applyFill="1" applyBorder="1" applyProtection="1">
      <protection locked="0"/>
    </xf>
    <xf numFmtId="43" fontId="9" fillId="8" borderId="1" xfId="59" applyFont="1" applyFill="1" applyBorder="1" applyProtection="1">
      <protection locked="0"/>
    </xf>
    <xf numFmtId="43" fontId="9" fillId="8" borderId="9" xfId="59" applyFont="1" applyFill="1" applyBorder="1" applyProtection="1">
      <protection locked="0"/>
    </xf>
    <xf numFmtId="0" fontId="15" fillId="7" borderId="0" xfId="0" applyFont="1" applyFill="1" applyBorder="1" applyAlignment="1" applyProtection="1">
      <alignment wrapText="1"/>
      <protection hidden="1"/>
    </xf>
    <xf numFmtId="0" fontId="0" fillId="7" borderId="0" xfId="0" applyFill="1" applyBorder="1" applyProtection="1">
      <protection hidden="1"/>
    </xf>
    <xf numFmtId="44" fontId="0" fillId="7" borderId="0" xfId="0" applyNumberFormat="1" applyFill="1" applyBorder="1" applyProtection="1">
      <protection hidden="1"/>
    </xf>
    <xf numFmtId="0" fontId="0" fillId="7" borderId="0" xfId="0" applyFill="1" applyBorder="1" applyAlignment="1" applyProtection="1">
      <alignment horizontal="right"/>
      <protection hidden="1"/>
    </xf>
    <xf numFmtId="0" fontId="0" fillId="7" borderId="0" xfId="0" applyFill="1" applyAlignment="1" applyProtection="1">
      <alignment horizontal="left" wrapText="1"/>
      <protection hidden="1"/>
    </xf>
    <xf numFmtId="0" fontId="22" fillId="9" borderId="0" xfId="0" applyFont="1" applyFill="1" applyProtection="1">
      <protection hidden="1"/>
    </xf>
    <xf numFmtId="0" fontId="29" fillId="6" borderId="0" xfId="0" applyFont="1" applyFill="1" applyProtection="1">
      <protection hidden="1"/>
    </xf>
    <xf numFmtId="0" fontId="30" fillId="6" borderId="0" xfId="0" applyFont="1" applyFill="1" applyProtection="1">
      <protection hidden="1"/>
    </xf>
    <xf numFmtId="0" fontId="8" fillId="6" borderId="0" xfId="0" quotePrefix="1" applyFont="1" applyFill="1" applyBorder="1" applyAlignment="1" applyProtection="1">
      <alignment horizontal="left" wrapText="1"/>
      <protection hidden="1"/>
    </xf>
    <xf numFmtId="0" fontId="33" fillId="10" borderId="0" xfId="0" applyFont="1" applyFill="1" applyProtection="1">
      <protection hidden="1"/>
    </xf>
    <xf numFmtId="0" fontId="7" fillId="10" borderId="0" xfId="0" applyFont="1" applyFill="1" applyProtection="1">
      <protection hidden="1"/>
    </xf>
    <xf numFmtId="0" fontId="17" fillId="6" borderId="0" xfId="0" quotePrefix="1" applyFont="1" applyFill="1" applyBorder="1" applyProtection="1">
      <protection hidden="1"/>
    </xf>
    <xf numFmtId="0" fontId="34" fillId="10" borderId="0" xfId="0" applyFont="1" applyFill="1" applyBorder="1" applyAlignment="1" applyProtection="1">
      <protection hidden="1"/>
    </xf>
    <xf numFmtId="0" fontId="7" fillId="10" borderId="0" xfId="0" applyFont="1" applyFill="1" applyBorder="1" applyProtection="1">
      <protection hidden="1"/>
    </xf>
    <xf numFmtId="0" fontId="8" fillId="6" borderId="0" xfId="0" quotePrefix="1" applyFont="1" applyFill="1" applyBorder="1" applyAlignment="1" applyProtection="1">
      <alignment horizontal="left" vertical="top" wrapText="1"/>
      <protection hidden="1"/>
    </xf>
    <xf numFmtId="0" fontId="34" fillId="10" borderId="0" xfId="0" applyFont="1" applyFill="1" applyBorder="1" applyAlignment="1" applyProtection="1">
      <alignment horizontal="left" wrapText="1"/>
      <protection hidden="1"/>
    </xf>
    <xf numFmtId="0" fontId="31" fillId="6" borderId="0" xfId="0" applyFont="1" applyFill="1" applyBorder="1" applyProtection="1">
      <protection hidden="1"/>
    </xf>
    <xf numFmtId="0" fontId="34" fillId="11" borderId="1" xfId="0" applyFont="1" applyFill="1" applyBorder="1" applyAlignment="1" applyProtection="1">
      <protection hidden="1"/>
    </xf>
    <xf numFmtId="0" fontId="18" fillId="12" borderId="1" xfId="0" applyFont="1" applyFill="1" applyBorder="1" applyAlignment="1" applyProtection="1">
      <protection hidden="1"/>
    </xf>
    <xf numFmtId="0" fontId="36" fillId="7" borderId="0" xfId="0" applyFont="1" applyFill="1" applyProtection="1">
      <protection hidden="1"/>
    </xf>
    <xf numFmtId="0" fontId="0" fillId="7" borderId="0" xfId="0" applyFill="1" applyAlignment="1" applyProtection="1">
      <alignment wrapText="1"/>
      <protection hidden="1"/>
    </xf>
    <xf numFmtId="43" fontId="9" fillId="7" borderId="0" xfId="59" applyFont="1" applyFill="1" applyBorder="1" applyAlignment="1" applyProtection="1">
      <protection hidden="1"/>
    </xf>
    <xf numFmtId="43" fontId="9" fillId="11" borderId="1" xfId="0" applyNumberFormat="1" applyFont="1" applyFill="1" applyBorder="1" applyProtection="1">
      <protection locked="0"/>
    </xf>
    <xf numFmtId="0" fontId="20" fillId="3" borderId="1" xfId="0" applyFont="1" applyFill="1" applyBorder="1" applyAlignment="1" applyProtection="1">
      <alignment horizontal="center" wrapText="1"/>
      <protection hidden="1"/>
    </xf>
    <xf numFmtId="0" fontId="17" fillId="6" borderId="15" xfId="0" quotePrefix="1" applyFont="1" applyFill="1" applyBorder="1" applyProtection="1">
      <protection hidden="1"/>
    </xf>
    <xf numFmtId="0" fontId="38" fillId="6" borderId="15" xfId="0" applyFont="1" applyFill="1" applyBorder="1" applyProtection="1">
      <protection hidden="1"/>
    </xf>
    <xf numFmtId="0" fontId="17" fillId="6" borderId="15" xfId="0" applyFont="1" applyFill="1" applyBorder="1" applyProtection="1">
      <protection hidden="1"/>
    </xf>
    <xf numFmtId="44" fontId="17" fillId="6" borderId="15" xfId="7" applyFont="1" applyFill="1" applyBorder="1" applyProtection="1">
      <protection hidden="1"/>
    </xf>
    <xf numFmtId="10" fontId="17" fillId="6" borderId="15" xfId="8" applyNumberFormat="1" applyFont="1" applyFill="1" applyBorder="1" applyProtection="1">
      <protection hidden="1"/>
    </xf>
    <xf numFmtId="0" fontId="32" fillId="10" borderId="0" xfId="0" applyFont="1" applyFill="1" applyAlignment="1" applyProtection="1">
      <alignment horizontal="left" indent="1"/>
      <protection hidden="1"/>
    </xf>
    <xf numFmtId="0" fontId="8" fillId="6" borderId="0" xfId="0" quotePrefix="1" applyFont="1" applyFill="1" applyBorder="1" applyAlignment="1" applyProtection="1">
      <alignment horizontal="left" vertical="top" wrapText="1"/>
      <protection hidden="1"/>
    </xf>
    <xf numFmtId="0" fontId="34" fillId="10" borderId="0" xfId="0" applyFont="1" applyFill="1" applyBorder="1" applyAlignment="1" applyProtection="1">
      <alignment horizontal="left" wrapText="1"/>
      <protection hidden="1"/>
    </xf>
    <xf numFmtId="0" fontId="34" fillId="10" borderId="0" xfId="0" quotePrefix="1" applyFont="1" applyFill="1" applyBorder="1" applyAlignment="1" applyProtection="1">
      <alignment horizontal="left" vertical="center" wrapText="1"/>
      <protection hidden="1"/>
    </xf>
    <xf numFmtId="0" fontId="34" fillId="10" borderId="0" xfId="0" applyFont="1" applyFill="1" applyBorder="1" applyAlignment="1" applyProtection="1">
      <alignment horizontal="left" vertical="center" wrapText="1"/>
      <protection hidden="1"/>
    </xf>
    <xf numFmtId="0" fontId="17" fillId="6" borderId="0" xfId="0" quotePrefix="1" applyFont="1" applyFill="1" applyAlignment="1" applyProtection="1">
      <alignment horizontal="left"/>
      <protection hidden="1"/>
    </xf>
    <xf numFmtId="0" fontId="8" fillId="6" borderId="0" xfId="0" quotePrefix="1" applyFont="1" applyFill="1" applyBorder="1" applyAlignment="1" applyProtection="1">
      <alignment horizontal="left" wrapText="1"/>
      <protection hidden="1"/>
    </xf>
    <xf numFmtId="0" fontId="3" fillId="7" borderId="0" xfId="0" applyFont="1" applyFill="1" applyAlignment="1" applyProtection="1">
      <alignment horizontal="left" wrapText="1"/>
      <protection hidden="1"/>
    </xf>
    <xf numFmtId="0" fontId="20" fillId="7" borderId="0" xfId="0" quotePrefix="1" applyFont="1" applyFill="1" applyAlignment="1" applyProtection="1">
      <alignment horizontal="center" vertical="top"/>
      <protection hidden="1"/>
    </xf>
    <xf numFmtId="0" fontId="20" fillId="7" borderId="0" xfId="0" applyFont="1" applyFill="1" applyAlignment="1" applyProtection="1">
      <alignment horizontal="center" vertical="top"/>
      <protection hidden="1"/>
    </xf>
    <xf numFmtId="0" fontId="0" fillId="7" borderId="0" xfId="0" applyFill="1" applyBorder="1" applyAlignment="1" applyProtection="1">
      <alignment horizontal="left" wrapText="1"/>
      <protection hidden="1"/>
    </xf>
    <xf numFmtId="0" fontId="0" fillId="7" borderId="0" xfId="0" applyFill="1" applyAlignment="1" applyProtection="1">
      <alignment horizontal="left" wrapText="1"/>
      <protection hidden="1"/>
    </xf>
    <xf numFmtId="0" fontId="0" fillId="7" borderId="0" xfId="0" applyFont="1" applyFill="1" applyBorder="1" applyAlignment="1" applyProtection="1">
      <alignment horizontal="left" wrapText="1"/>
      <protection hidden="1"/>
    </xf>
    <xf numFmtId="0" fontId="12" fillId="7" borderId="0" xfId="0" applyFont="1" applyFill="1" applyBorder="1" applyAlignment="1" applyProtection="1">
      <alignment horizontal="left"/>
      <protection hidden="1"/>
    </xf>
    <xf numFmtId="0" fontId="12" fillId="7" borderId="0" xfId="0" applyFont="1" applyFill="1" applyBorder="1" applyAlignment="1" applyProtection="1">
      <alignment horizontal="left" wrapText="1"/>
      <protection hidden="1"/>
    </xf>
    <xf numFmtId="0" fontId="19" fillId="7" borderId="0" xfId="0" applyFont="1" applyFill="1" applyBorder="1" applyAlignment="1" applyProtection="1">
      <alignment horizontal="left" indent="2"/>
      <protection hidden="1"/>
    </xf>
    <xf numFmtId="0" fontId="3" fillId="3" borderId="1" xfId="0" applyFont="1" applyFill="1" applyBorder="1" applyAlignment="1" applyProtection="1">
      <alignment horizontal="center"/>
      <protection hidden="1"/>
    </xf>
    <xf numFmtId="0" fontId="20" fillId="3" borderId="1" xfId="0" applyFont="1" applyFill="1" applyBorder="1" applyAlignment="1" applyProtection="1">
      <alignment horizontal="left" wrapText="1"/>
      <protection hidden="1"/>
    </xf>
    <xf numFmtId="0" fontId="20" fillId="3" borderId="1" xfId="0" applyFont="1" applyFill="1" applyBorder="1" applyAlignment="1" applyProtection="1">
      <alignment horizontal="left"/>
      <protection hidden="1"/>
    </xf>
    <xf numFmtId="0" fontId="16" fillId="7" borderId="7" xfId="0" applyFont="1" applyFill="1" applyBorder="1" applyAlignment="1" applyProtection="1">
      <alignment horizontal="left" wrapText="1"/>
      <protection hidden="1"/>
    </xf>
    <xf numFmtId="0" fontId="16" fillId="7" borderId="0" xfId="0" applyFont="1" applyFill="1" applyAlignment="1" applyProtection="1">
      <alignment horizontal="left" wrapText="1"/>
      <protection hidden="1"/>
    </xf>
    <xf numFmtId="0" fontId="0" fillId="7" borderId="0" xfId="0" applyFill="1" applyAlignment="1" applyProtection="1">
      <alignment horizontal="left"/>
      <protection hidden="1"/>
    </xf>
    <xf numFmtId="0" fontId="19" fillId="7" borderId="1" xfId="0" applyFont="1" applyFill="1" applyBorder="1" applyAlignment="1" applyProtection="1">
      <alignment horizontal="left" indent="2"/>
      <protection hidden="1"/>
    </xf>
    <xf numFmtId="0" fontId="3" fillId="3" borderId="4" xfId="0" applyFont="1" applyFill="1" applyBorder="1" applyAlignment="1" applyProtection="1">
      <alignment horizontal="center"/>
      <protection hidden="1"/>
    </xf>
    <xf numFmtId="0" fontId="3" fillId="3" borderId="10" xfId="0" applyFont="1" applyFill="1" applyBorder="1" applyAlignment="1" applyProtection="1">
      <alignment horizontal="center" vertical="center"/>
      <protection hidden="1"/>
    </xf>
    <xf numFmtId="0" fontId="3" fillId="3" borderId="11" xfId="0" applyFont="1" applyFill="1" applyBorder="1" applyAlignment="1" applyProtection="1">
      <alignment horizontal="center" vertical="center"/>
      <protection hidden="1"/>
    </xf>
    <xf numFmtId="0" fontId="3" fillId="3" borderId="12"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7" borderId="2" xfId="0" applyFont="1" applyFill="1" applyBorder="1" applyAlignment="1" applyProtection="1">
      <alignment horizontal="left" indent="2"/>
      <protection hidden="1"/>
    </xf>
    <xf numFmtId="0" fontId="3" fillId="7" borderId="4" xfId="0" applyFont="1" applyFill="1" applyBorder="1" applyAlignment="1" applyProtection="1">
      <alignment horizontal="left" indent="2"/>
      <protection hidden="1"/>
    </xf>
    <xf numFmtId="0" fontId="19" fillId="0" borderId="1" xfId="0" applyFont="1" applyFill="1" applyBorder="1" applyAlignment="1" applyProtection="1">
      <alignment horizontal="left" indent="2"/>
      <protection hidden="1"/>
    </xf>
    <xf numFmtId="0" fontId="0" fillId="0" borderId="1" xfId="0" applyFont="1" applyBorder="1" applyAlignment="1" applyProtection="1">
      <alignment horizontal="left" wrapText="1"/>
      <protection hidden="1"/>
    </xf>
    <xf numFmtId="0" fontId="0" fillId="0" borderId="9" xfId="0" quotePrefix="1" applyFont="1" applyBorder="1" applyAlignment="1" applyProtection="1">
      <alignment horizontal="left" wrapText="1"/>
      <protection hidden="1"/>
    </xf>
    <xf numFmtId="0" fontId="0" fillId="0" borderId="9" xfId="0" applyFont="1" applyBorder="1" applyAlignment="1" applyProtection="1">
      <alignment horizontal="left" wrapText="1"/>
      <protection hidden="1"/>
    </xf>
    <xf numFmtId="0" fontId="3" fillId="0" borderId="1" xfId="0" applyFont="1" applyBorder="1" applyAlignment="1" applyProtection="1">
      <alignment horizontal="left" vertical="center" indent="2"/>
      <protection hidden="1"/>
    </xf>
    <xf numFmtId="49" fontId="3" fillId="3" borderId="6" xfId="0" applyNumberFormat="1" applyFont="1" applyFill="1" applyBorder="1" applyAlignment="1" applyProtection="1">
      <alignment horizontal="left" indent="2"/>
      <protection hidden="1"/>
    </xf>
    <xf numFmtId="0" fontId="0" fillId="7" borderId="0" xfId="0" applyFont="1" applyFill="1" applyAlignment="1" applyProtection="1">
      <alignment horizontal="left" indent="3"/>
      <protection hidden="1"/>
    </xf>
    <xf numFmtId="0" fontId="11" fillId="0" borderId="18" xfId="0" applyFont="1" applyBorder="1" applyAlignment="1" applyProtection="1">
      <alignment horizontal="left" indent="2"/>
      <protection hidden="1"/>
    </xf>
    <xf numFmtId="0" fontId="0" fillId="0" borderId="1" xfId="0" applyFont="1" applyBorder="1" applyAlignment="1" applyProtection="1">
      <alignment horizontal="left"/>
      <protection hidden="1"/>
    </xf>
    <xf numFmtId="0" fontId="9" fillId="8" borderId="1" xfId="0" applyFont="1" applyFill="1" applyBorder="1" applyAlignment="1" applyProtection="1">
      <alignment horizontal="center" wrapText="1"/>
      <protection locked="0"/>
    </xf>
    <xf numFmtId="0" fontId="0" fillId="2" borderId="1" xfId="0" applyFill="1" applyBorder="1" applyAlignment="1" applyProtection="1">
      <alignment horizontal="center" wrapText="1"/>
      <protection hidden="1"/>
    </xf>
    <xf numFmtId="43" fontId="0" fillId="2" borderId="1" xfId="0" applyNumberFormat="1" applyFill="1" applyBorder="1" applyAlignment="1" applyProtection="1">
      <alignment horizontal="center" wrapText="1"/>
      <protection hidden="1"/>
    </xf>
    <xf numFmtId="0" fontId="3" fillId="0" borderId="2" xfId="0" applyFont="1" applyBorder="1" applyAlignment="1" applyProtection="1">
      <alignment horizontal="left" vertical="center" indent="2"/>
      <protection hidden="1"/>
    </xf>
    <xf numFmtId="0" fontId="3" fillId="0" borderId="3" xfId="0" applyFont="1" applyBorder="1" applyAlignment="1" applyProtection="1">
      <alignment horizontal="left" vertical="center" indent="2"/>
      <protection hidden="1"/>
    </xf>
    <xf numFmtId="0" fontId="3" fillId="0" borderId="4" xfId="0" applyFont="1" applyBorder="1" applyAlignment="1" applyProtection="1">
      <alignment horizontal="left" vertical="center" indent="2"/>
      <protection hidden="1"/>
    </xf>
    <xf numFmtId="0" fontId="3" fillId="0" borderId="9" xfId="0" applyFont="1" applyBorder="1" applyAlignment="1" applyProtection="1">
      <alignment horizontal="left" vertical="center" indent="2"/>
      <protection hidden="1"/>
    </xf>
    <xf numFmtId="0" fontId="0" fillId="0" borderId="1" xfId="0" applyFont="1" applyBorder="1" applyAlignment="1" applyProtection="1">
      <alignment horizontal="left" wrapText="1" indent="2"/>
      <protection hidden="1"/>
    </xf>
    <xf numFmtId="0" fontId="17" fillId="6" borderId="16" xfId="0" quotePrefix="1" applyFont="1" applyFill="1" applyBorder="1" applyAlignment="1" applyProtection="1">
      <alignment horizontal="center"/>
      <protection hidden="1"/>
    </xf>
    <xf numFmtId="0" fontId="17" fillId="6" borderId="17" xfId="0" quotePrefix="1" applyFont="1" applyFill="1" applyBorder="1" applyAlignment="1" applyProtection="1">
      <alignment horizontal="center"/>
      <protection hidden="1"/>
    </xf>
    <xf numFmtId="0" fontId="23" fillId="3" borderId="16" xfId="0" quotePrefix="1" applyFont="1" applyFill="1" applyBorder="1" applyAlignment="1" applyProtection="1">
      <alignment horizontal="left" wrapText="1"/>
      <protection hidden="1"/>
    </xf>
    <xf numFmtId="0" fontId="23" fillId="3" borderId="19" xfId="0" quotePrefix="1" applyFont="1" applyFill="1" applyBorder="1" applyAlignment="1" applyProtection="1">
      <alignment horizontal="left" wrapText="1"/>
      <protection hidden="1"/>
    </xf>
    <xf numFmtId="0" fontId="23" fillId="3" borderId="17" xfId="0" quotePrefix="1" applyFont="1" applyFill="1" applyBorder="1" applyAlignment="1" applyProtection="1">
      <alignment horizontal="left" wrapText="1"/>
      <protection hidden="1"/>
    </xf>
    <xf numFmtId="0" fontId="17" fillId="6" borderId="16" xfId="0" quotePrefix="1" applyFont="1" applyFill="1" applyBorder="1" applyAlignment="1" applyProtection="1">
      <alignment horizontal="left" wrapText="1"/>
      <protection hidden="1"/>
    </xf>
    <xf numFmtId="0" fontId="17" fillId="6" borderId="19" xfId="0" quotePrefix="1" applyFont="1" applyFill="1" applyBorder="1" applyAlignment="1" applyProtection="1">
      <alignment horizontal="left" wrapText="1"/>
      <protection hidden="1"/>
    </xf>
    <xf numFmtId="0" fontId="17" fillId="6" borderId="17" xfId="0" quotePrefix="1" applyFont="1" applyFill="1" applyBorder="1" applyAlignment="1" applyProtection="1">
      <alignment horizontal="left" wrapText="1"/>
      <protection hidden="1"/>
    </xf>
    <xf numFmtId="0" fontId="0" fillId="0" borderId="2" xfId="0" applyFont="1" applyBorder="1" applyAlignment="1" applyProtection="1">
      <alignment horizontal="left" wrapText="1"/>
      <protection hidden="1"/>
    </xf>
    <xf numFmtId="0" fontId="0" fillId="0" borderId="3" xfId="0" applyFont="1" applyBorder="1" applyAlignment="1" applyProtection="1">
      <alignment horizontal="left" wrapText="1"/>
      <protection hidden="1"/>
    </xf>
    <xf numFmtId="0" fontId="0" fillId="0" borderId="4" xfId="0" applyFont="1" applyBorder="1" applyAlignment="1" applyProtection="1">
      <alignment horizontal="left" wrapText="1"/>
      <protection hidden="1"/>
    </xf>
    <xf numFmtId="0" fontId="11" fillId="0" borderId="14" xfId="0" applyFont="1" applyBorder="1" applyAlignment="1" applyProtection="1">
      <alignment horizontal="left" indent="2"/>
      <protection hidden="1"/>
    </xf>
    <xf numFmtId="0" fontId="17" fillId="6" borderId="15" xfId="0" quotePrefix="1" applyFont="1" applyFill="1" applyBorder="1" applyAlignment="1" applyProtection="1">
      <alignment horizontal="left"/>
      <protection hidden="1"/>
    </xf>
    <xf numFmtId="0" fontId="17" fillId="6" borderId="16" xfId="0" quotePrefix="1" applyFont="1" applyFill="1" applyBorder="1" applyAlignment="1" applyProtection="1">
      <alignment horizontal="left" wrapText="1" indent="2"/>
      <protection hidden="1"/>
    </xf>
    <xf numFmtId="0" fontId="17" fillId="6" borderId="19" xfId="0" quotePrefix="1" applyFont="1" applyFill="1" applyBorder="1" applyAlignment="1" applyProtection="1">
      <alignment horizontal="left" wrapText="1" indent="2"/>
      <protection hidden="1"/>
    </xf>
    <xf numFmtId="0" fontId="17" fillId="6" borderId="17" xfId="0" quotePrefix="1" applyFont="1" applyFill="1" applyBorder="1" applyAlignment="1" applyProtection="1">
      <alignment horizontal="left" wrapText="1" indent="2"/>
      <protection hidden="1"/>
    </xf>
    <xf numFmtId="0" fontId="21" fillId="2" borderId="1" xfId="0" applyFont="1" applyFill="1" applyBorder="1" applyAlignment="1" applyProtection="1">
      <alignment horizontal="left"/>
      <protection hidden="1"/>
    </xf>
    <xf numFmtId="0" fontId="8" fillId="6" borderId="7" xfId="0" quotePrefix="1" applyFont="1" applyFill="1" applyBorder="1" applyAlignment="1" applyProtection="1">
      <alignment horizontal="left" wrapText="1"/>
      <protection hidden="1"/>
    </xf>
    <xf numFmtId="0" fontId="8" fillId="6" borderId="0" xfId="0" quotePrefix="1" applyFont="1" applyFill="1" applyAlignment="1" applyProtection="1">
      <alignment horizontal="left" wrapText="1"/>
      <protection hidden="1"/>
    </xf>
    <xf numFmtId="0" fontId="0" fillId="7" borderId="7" xfId="0" applyFont="1" applyFill="1" applyBorder="1" applyAlignment="1" applyProtection="1">
      <alignment horizontal="left"/>
      <protection hidden="1"/>
    </xf>
    <xf numFmtId="0" fontId="0" fillId="7" borderId="0" xfId="0" applyFont="1" applyFill="1" applyBorder="1" applyAlignment="1" applyProtection="1">
      <alignment horizontal="left"/>
      <protection hidden="1"/>
    </xf>
    <xf numFmtId="0" fontId="0" fillId="7" borderId="12" xfId="0" applyFont="1" applyFill="1" applyBorder="1" applyAlignment="1" applyProtection="1">
      <alignment horizontal="left"/>
      <protection hidden="1"/>
    </xf>
    <xf numFmtId="0" fontId="0" fillId="7" borderId="20" xfId="0" applyFont="1" applyFill="1" applyBorder="1" applyAlignment="1" applyProtection="1">
      <alignment horizontal="left"/>
      <protection hidden="1"/>
    </xf>
    <xf numFmtId="0" fontId="0" fillId="7" borderId="13" xfId="0" applyFont="1" applyFill="1" applyBorder="1" applyAlignment="1" applyProtection="1">
      <alignment horizontal="left"/>
      <protection hidden="1"/>
    </xf>
    <xf numFmtId="0" fontId="0" fillId="7" borderId="11" xfId="0" applyFont="1" applyFill="1" applyBorder="1" applyAlignment="1" applyProtection="1">
      <alignment horizontal="left"/>
      <protection hidden="1"/>
    </xf>
    <xf numFmtId="0" fontId="0" fillId="7" borderId="5" xfId="0" applyFont="1" applyFill="1" applyBorder="1" applyAlignment="1" applyProtection="1">
      <alignment horizontal="left"/>
      <protection hidden="1"/>
    </xf>
    <xf numFmtId="0" fontId="7" fillId="9" borderId="0" xfId="0" applyFont="1" applyFill="1" applyAlignment="1" applyProtection="1">
      <alignment horizontal="left"/>
      <protection hidden="1"/>
    </xf>
    <xf numFmtId="0" fontId="7" fillId="9" borderId="5" xfId="0" applyFont="1" applyFill="1" applyBorder="1" applyAlignment="1" applyProtection="1">
      <alignment horizontal="left"/>
      <protection hidden="1"/>
    </xf>
    <xf numFmtId="0" fontId="37" fillId="7" borderId="0" xfId="0" applyFont="1" applyFill="1" applyAlignment="1" applyProtection="1">
      <alignment horizontal="left" wrapText="1"/>
      <protection hidden="1"/>
    </xf>
    <xf numFmtId="9" fontId="0" fillId="7" borderId="10" xfId="0" applyNumberFormat="1" applyFont="1" applyFill="1" applyBorder="1" applyAlignment="1" applyProtection="1">
      <alignment horizontal="left"/>
      <protection hidden="1"/>
    </xf>
    <xf numFmtId="9" fontId="0" fillId="7" borderId="13" xfId="0" applyNumberFormat="1" applyFont="1" applyFill="1" applyBorder="1" applyAlignment="1" applyProtection="1">
      <alignment horizontal="left"/>
      <protection hidden="1"/>
    </xf>
    <xf numFmtId="0" fontId="0" fillId="0" borderId="1" xfId="0" applyBorder="1" applyAlignment="1">
      <alignment horizontal="left"/>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cellXfs>
  <cellStyles count="322">
    <cellStyle name="Comma" xfId="59" builtinId="3"/>
    <cellStyle name="Currency" xfId="7" builtinId="4"/>
    <cellStyle name="Followed Hyperlink" xfId="2" builtinId="9" hidden="1"/>
    <cellStyle name="Followed Hyperlink" xfId="4" builtinId="9" hidden="1"/>
    <cellStyle name="Followed Hyperlink" xfId="6"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Hyperlink" xfId="1" builtinId="8" hidden="1"/>
    <cellStyle name="Hyperlink" xfId="3" builtinId="8" hidden="1"/>
    <cellStyle name="Hyperlink" xfId="5"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Normal" xfId="0" builtinId="0"/>
    <cellStyle name="Percent" xfId="8" builtinId="5"/>
  </cellStyles>
  <dxfs count="11">
    <dxf>
      <font>
        <color rgb="FF9C0006"/>
      </font>
      <fill>
        <patternFill>
          <bgColor rgb="FFFFC7CE"/>
        </patternFill>
      </fill>
    </dxf>
    <dxf>
      <font>
        <color auto="1"/>
      </font>
      <fill>
        <patternFill patternType="solid">
          <fgColor indexed="64"/>
          <bgColor rgb="FFCCFFC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800100</xdr:colOff>
      <xdr:row>0</xdr:row>
      <xdr:rowOff>38100</xdr:rowOff>
    </xdr:from>
    <xdr:to>
      <xdr:col>10</xdr:col>
      <xdr:colOff>1308100</xdr:colOff>
      <xdr:row>1</xdr:row>
      <xdr:rowOff>203200</xdr:rowOff>
    </xdr:to>
    <xdr:pic>
      <xdr:nvPicPr>
        <xdr:cNvPr id="3" name="Picture 2"/>
        <xdr:cNvPicPr>
          <a:picLocks noChangeAspect="1"/>
        </xdr:cNvPicPr>
      </xdr:nvPicPr>
      <xdr:blipFill>
        <a:blip xmlns:r="http://schemas.openxmlformats.org/officeDocument/2006/relationships" r:embed="rId1"/>
        <a:stretch>
          <a:fillRect/>
        </a:stretch>
      </xdr:blipFill>
      <xdr:spPr>
        <a:xfrm>
          <a:off x="11010900" y="38100"/>
          <a:ext cx="1841500" cy="546100"/>
        </a:xfrm>
        <a:prstGeom prst="rect">
          <a:avLst/>
        </a:prstGeom>
      </xdr:spPr>
    </xdr:pic>
    <xdr:clientData/>
  </xdr:twoCellAnchor>
  <xdr:twoCellAnchor>
    <xdr:from>
      <xdr:col>1</xdr:col>
      <xdr:colOff>38100</xdr:colOff>
      <xdr:row>10</xdr:row>
      <xdr:rowOff>38100</xdr:rowOff>
    </xdr:from>
    <xdr:to>
      <xdr:col>10</xdr:col>
      <xdr:colOff>1282700</xdr:colOff>
      <xdr:row>10</xdr:row>
      <xdr:rowOff>63500</xdr:rowOff>
    </xdr:to>
    <xdr:cxnSp macro="">
      <xdr:nvCxnSpPr>
        <xdr:cNvPr id="5" name="Straight Connector 4"/>
        <xdr:cNvCxnSpPr/>
      </xdr:nvCxnSpPr>
      <xdr:spPr>
        <a:xfrm>
          <a:off x="190500" y="2400300"/>
          <a:ext cx="12636500" cy="25400"/>
        </a:xfrm>
        <a:prstGeom prst="line">
          <a:avLst/>
        </a:prstGeom>
        <a:ln w="3175" cmpd="sng">
          <a:solidFill>
            <a:schemeClr val="bg1">
              <a:lumMod val="85000"/>
            </a:schemeClr>
          </a:solidFill>
          <a:prstDash val="dash"/>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38100</xdr:colOff>
      <xdr:row>2</xdr:row>
      <xdr:rowOff>63500</xdr:rowOff>
    </xdr:from>
    <xdr:to>
      <xdr:col>10</xdr:col>
      <xdr:colOff>1282700</xdr:colOff>
      <xdr:row>2</xdr:row>
      <xdr:rowOff>88900</xdr:rowOff>
    </xdr:to>
    <xdr:cxnSp macro="">
      <xdr:nvCxnSpPr>
        <xdr:cNvPr id="9" name="Straight Connector 8"/>
        <xdr:cNvCxnSpPr/>
      </xdr:nvCxnSpPr>
      <xdr:spPr>
        <a:xfrm>
          <a:off x="190500" y="774700"/>
          <a:ext cx="12636500" cy="25400"/>
        </a:xfrm>
        <a:prstGeom prst="line">
          <a:avLst/>
        </a:prstGeom>
        <a:ln w="3175" cmpd="sng">
          <a:solidFill>
            <a:schemeClr val="bg1">
              <a:lumMod val="85000"/>
            </a:schemeClr>
          </a:solidFill>
          <a:prstDash val="dash"/>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1016000</xdr:colOff>
      <xdr:row>0</xdr:row>
      <xdr:rowOff>50801</xdr:rowOff>
    </xdr:from>
    <xdr:to>
      <xdr:col>10</xdr:col>
      <xdr:colOff>1295400</xdr:colOff>
      <xdr:row>1</xdr:row>
      <xdr:rowOff>161135</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26800" y="50801"/>
          <a:ext cx="1612900" cy="4913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BA46"/>
  </sheetPr>
  <dimension ref="A1:O69"/>
  <sheetViews>
    <sheetView topLeftCell="A27" workbookViewId="0">
      <selection activeCell="B5" sqref="B5:K9"/>
    </sheetView>
  </sheetViews>
  <sheetFormatPr baseColWidth="10" defaultRowHeight="15" x14ac:dyDescent="0"/>
  <cols>
    <col min="1" max="1" width="2" customWidth="1"/>
    <col min="2" max="2" width="8.6640625" customWidth="1"/>
    <col min="3" max="3" width="18.5" customWidth="1"/>
    <col min="4" max="4" width="17.5" customWidth="1"/>
    <col min="5" max="5" width="17.33203125" customWidth="1"/>
    <col min="6" max="7" width="17.5" customWidth="1"/>
    <col min="8" max="8" width="10.6640625" customWidth="1"/>
    <col min="9" max="11" width="17.5" customWidth="1"/>
    <col min="12" max="12" width="2" customWidth="1"/>
  </cols>
  <sheetData>
    <row r="1" spans="1:12" ht="30">
      <c r="A1" s="81"/>
      <c r="B1" s="153" t="s">
        <v>255</v>
      </c>
      <c r="C1" s="153"/>
      <c r="D1" s="153"/>
      <c r="E1" s="133"/>
      <c r="F1" s="81"/>
      <c r="G1" s="81"/>
      <c r="H1" s="81"/>
      <c r="I1" s="81"/>
      <c r="J1" s="81"/>
      <c r="K1" s="81"/>
      <c r="L1" s="81"/>
    </row>
    <row r="2" spans="1:12" ht="28">
      <c r="A2" s="81"/>
      <c r="B2" s="153" t="s">
        <v>247</v>
      </c>
      <c r="C2" s="153"/>
      <c r="D2" s="153"/>
      <c r="E2" s="134"/>
      <c r="F2" s="81"/>
      <c r="G2" s="81"/>
      <c r="H2" s="81"/>
      <c r="I2" s="81"/>
      <c r="J2" s="81"/>
      <c r="K2" s="81"/>
      <c r="L2" s="81"/>
    </row>
    <row r="3" spans="1:12" ht="10" customHeight="1">
      <c r="A3" s="81"/>
      <c r="B3" s="82"/>
      <c r="C3" s="82"/>
      <c r="D3" s="81"/>
      <c r="E3" s="81"/>
      <c r="F3" s="81"/>
      <c r="G3" s="81"/>
      <c r="H3" s="81"/>
      <c r="I3" s="81"/>
      <c r="J3" s="81"/>
      <c r="K3" s="81"/>
      <c r="L3" s="81"/>
    </row>
    <row r="4" spans="1:12" ht="22" customHeight="1">
      <c r="A4" s="81"/>
      <c r="B4" s="158" t="s">
        <v>251</v>
      </c>
      <c r="C4" s="158"/>
      <c r="D4" s="158"/>
      <c r="E4" s="158"/>
      <c r="F4" s="81"/>
      <c r="G4" s="81"/>
      <c r="H4" s="81"/>
      <c r="I4" s="81"/>
      <c r="J4" s="81"/>
      <c r="K4" s="81"/>
      <c r="L4" s="81"/>
    </row>
    <row r="5" spans="1:12" ht="4" customHeight="1">
      <c r="A5" s="81"/>
      <c r="B5" s="159" t="s">
        <v>256</v>
      </c>
      <c r="C5" s="159"/>
      <c r="D5" s="159"/>
      <c r="E5" s="159"/>
      <c r="F5" s="159"/>
      <c r="G5" s="159"/>
      <c r="H5" s="159"/>
      <c r="I5" s="159"/>
      <c r="J5" s="159"/>
      <c r="K5" s="159"/>
      <c r="L5" s="81"/>
    </row>
    <row r="6" spans="1:12" ht="6" customHeight="1">
      <c r="A6" s="81"/>
      <c r="B6" s="159"/>
      <c r="C6" s="159"/>
      <c r="D6" s="159"/>
      <c r="E6" s="159"/>
      <c r="F6" s="159"/>
      <c r="G6" s="159"/>
      <c r="H6" s="159"/>
      <c r="I6" s="159"/>
      <c r="J6" s="159"/>
      <c r="K6" s="159"/>
      <c r="L6" s="81"/>
    </row>
    <row r="7" spans="1:12" ht="21" customHeight="1">
      <c r="A7" s="81"/>
      <c r="B7" s="159"/>
      <c r="C7" s="159"/>
      <c r="D7" s="159"/>
      <c r="E7" s="159"/>
      <c r="F7" s="159"/>
      <c r="G7" s="159"/>
      <c r="H7" s="159"/>
      <c r="I7" s="159"/>
      <c r="J7" s="159"/>
      <c r="K7" s="159"/>
      <c r="L7" s="81"/>
    </row>
    <row r="8" spans="1:12" ht="28" customHeight="1">
      <c r="A8" s="81"/>
      <c r="B8" s="159"/>
      <c r="C8" s="159"/>
      <c r="D8" s="159"/>
      <c r="E8" s="159"/>
      <c r="F8" s="159"/>
      <c r="G8" s="159"/>
      <c r="H8" s="159"/>
      <c r="I8" s="159"/>
      <c r="J8" s="159"/>
      <c r="K8" s="159"/>
      <c r="L8" s="81"/>
    </row>
    <row r="9" spans="1:12" ht="32" customHeight="1">
      <c r="A9" s="81"/>
      <c r="B9" s="159"/>
      <c r="C9" s="159"/>
      <c r="D9" s="159"/>
      <c r="E9" s="159"/>
      <c r="F9" s="159"/>
      <c r="G9" s="159"/>
      <c r="H9" s="159"/>
      <c r="I9" s="159"/>
      <c r="J9" s="159"/>
      <c r="K9" s="159"/>
      <c r="L9" s="81"/>
    </row>
    <row r="10" spans="1:12" ht="7" customHeight="1">
      <c r="A10" s="81"/>
      <c r="B10" s="81"/>
      <c r="C10" s="81"/>
      <c r="D10" s="81"/>
      <c r="E10" s="81"/>
      <c r="F10" s="81"/>
      <c r="G10" s="81"/>
      <c r="H10" s="81"/>
      <c r="I10" s="81"/>
      <c r="J10" s="81"/>
      <c r="K10" s="81"/>
      <c r="L10" s="81"/>
    </row>
    <row r="11" spans="1:12" ht="32" customHeight="1">
      <c r="A11" s="81"/>
      <c r="B11" s="135" t="s">
        <v>252</v>
      </c>
      <c r="C11" s="100"/>
      <c r="D11" s="100"/>
      <c r="E11" s="100"/>
      <c r="F11" s="100"/>
      <c r="G11" s="100"/>
      <c r="H11" s="136" t="s">
        <v>148</v>
      </c>
      <c r="I11" s="137"/>
      <c r="J11" s="137"/>
      <c r="K11" s="100"/>
      <c r="L11" s="81"/>
    </row>
    <row r="12" spans="1:12" ht="32" customHeight="1">
      <c r="A12" s="81"/>
      <c r="B12" s="154" t="s">
        <v>257</v>
      </c>
      <c r="C12" s="154"/>
      <c r="D12" s="154"/>
      <c r="E12" s="154"/>
      <c r="F12" s="154"/>
      <c r="G12" s="100"/>
      <c r="H12" s="141"/>
      <c r="I12" s="156" t="s">
        <v>258</v>
      </c>
      <c r="J12" s="156"/>
      <c r="K12" s="156"/>
      <c r="L12" s="81"/>
    </row>
    <row r="13" spans="1:12" ht="32" customHeight="1">
      <c r="A13" s="81"/>
      <c r="B13" s="154"/>
      <c r="C13" s="154"/>
      <c r="D13" s="154"/>
      <c r="E13" s="154"/>
      <c r="F13" s="154"/>
      <c r="G13" s="100"/>
      <c r="H13" s="142"/>
      <c r="I13" s="156" t="s">
        <v>259</v>
      </c>
      <c r="J13" s="157"/>
      <c r="K13" s="157"/>
      <c r="L13" s="81"/>
    </row>
    <row r="14" spans="1:12" ht="45" customHeight="1">
      <c r="A14" s="81"/>
      <c r="B14" s="154"/>
      <c r="C14" s="154"/>
      <c r="D14" s="154"/>
      <c r="E14" s="154"/>
      <c r="F14" s="154"/>
      <c r="G14" s="100"/>
      <c r="H14" s="155"/>
      <c r="I14" s="155"/>
      <c r="J14" s="155"/>
      <c r="K14" s="100"/>
      <c r="L14" s="81"/>
    </row>
    <row r="15" spans="1:12" ht="32" customHeight="1">
      <c r="A15" s="81"/>
      <c r="B15" s="138"/>
      <c r="C15" s="138"/>
      <c r="D15" s="138"/>
      <c r="E15" s="138"/>
      <c r="F15" s="138"/>
      <c r="G15" s="100"/>
      <c r="H15" s="139"/>
      <c r="I15" s="139"/>
      <c r="J15" s="139"/>
      <c r="K15" s="100"/>
      <c r="L15" s="81"/>
    </row>
    <row r="16" spans="1:12" ht="15" customHeight="1">
      <c r="A16" s="81"/>
      <c r="B16" s="140"/>
      <c r="C16" s="100"/>
      <c r="D16" s="100"/>
      <c r="E16" s="100"/>
      <c r="F16" s="100"/>
      <c r="G16" s="100"/>
      <c r="H16" s="155"/>
      <c r="I16" s="155"/>
      <c r="J16" s="155"/>
      <c r="K16" s="100"/>
      <c r="L16" s="81"/>
    </row>
    <row r="17" spans="1:12" ht="18">
      <c r="A17" s="81"/>
      <c r="B17" s="118" t="s">
        <v>239</v>
      </c>
      <c r="C17" s="51"/>
      <c r="D17" s="51"/>
      <c r="E17" s="51"/>
      <c r="F17" s="51"/>
      <c r="G17" s="88"/>
      <c r="H17" s="51"/>
      <c r="I17" s="51"/>
      <c r="J17" s="51"/>
      <c r="K17" s="51"/>
      <c r="L17" s="81"/>
    </row>
    <row r="18" spans="1:12" ht="22" customHeight="1">
      <c r="A18" s="81"/>
      <c r="B18" s="162" t="s">
        <v>243</v>
      </c>
      <c r="C18" s="162"/>
      <c r="D18" s="162"/>
      <c r="E18" s="162"/>
      <c r="F18" s="162"/>
      <c r="G18" s="162"/>
      <c r="H18" s="162"/>
      <c r="I18" s="162"/>
      <c r="J18" s="162"/>
      <c r="K18" s="162"/>
      <c r="L18" s="81"/>
    </row>
    <row r="19" spans="1:12">
      <c r="A19" s="81"/>
      <c r="B19" s="163" t="s">
        <v>248</v>
      </c>
      <c r="C19" s="163"/>
      <c r="D19" s="163"/>
      <c r="E19" s="163"/>
      <c r="F19" s="163"/>
      <c r="G19" s="163"/>
      <c r="H19" s="163"/>
      <c r="I19" s="163"/>
      <c r="J19" s="163"/>
      <c r="K19" s="163"/>
      <c r="L19" s="81"/>
    </row>
    <row r="20" spans="1:12" ht="15" customHeight="1">
      <c r="A20" s="81"/>
      <c r="B20" s="163"/>
      <c r="C20" s="163"/>
      <c r="D20" s="163"/>
      <c r="E20" s="163"/>
      <c r="F20" s="163"/>
      <c r="G20" s="163"/>
      <c r="H20" s="163"/>
      <c r="I20" s="163"/>
      <c r="J20" s="163"/>
      <c r="K20" s="163"/>
      <c r="L20" s="81"/>
    </row>
    <row r="21" spans="1:12">
      <c r="A21" s="81"/>
      <c r="B21" s="163"/>
      <c r="C21" s="163"/>
      <c r="D21" s="163"/>
      <c r="E21" s="163"/>
      <c r="F21" s="163"/>
      <c r="G21" s="163"/>
      <c r="H21" s="163"/>
      <c r="I21" s="163"/>
      <c r="J21" s="163"/>
      <c r="K21" s="163"/>
      <c r="L21" s="81"/>
    </row>
    <row r="22" spans="1:12" ht="18">
      <c r="A22" s="81"/>
      <c r="B22" s="117" t="s">
        <v>240</v>
      </c>
      <c r="C22" s="92"/>
      <c r="D22" s="51"/>
      <c r="E22" s="51"/>
      <c r="F22" s="93"/>
      <c r="G22" s="94"/>
      <c r="H22" s="51"/>
      <c r="I22" s="51"/>
      <c r="J22" s="51"/>
      <c r="K22" s="51"/>
      <c r="L22" s="81"/>
    </row>
    <row r="23" spans="1:12" ht="22" customHeight="1">
      <c r="A23" s="81"/>
      <c r="B23" s="162" t="s">
        <v>104</v>
      </c>
      <c r="C23" s="162"/>
      <c r="D23" s="162"/>
      <c r="E23" s="162"/>
      <c r="F23" s="162"/>
      <c r="G23" s="162"/>
      <c r="H23" s="162"/>
      <c r="I23" s="162"/>
      <c r="J23" s="162"/>
      <c r="K23" s="162"/>
      <c r="L23" s="81"/>
    </row>
    <row r="24" spans="1:12" ht="15" customHeight="1">
      <c r="A24" s="81"/>
      <c r="B24" s="163" t="s">
        <v>260</v>
      </c>
      <c r="C24" s="163"/>
      <c r="D24" s="163"/>
      <c r="E24" s="163"/>
      <c r="F24" s="163"/>
      <c r="G24" s="163"/>
      <c r="H24" s="163"/>
      <c r="I24" s="163"/>
      <c r="J24" s="163"/>
      <c r="K24" s="163"/>
      <c r="L24" s="81"/>
    </row>
    <row r="25" spans="1:12">
      <c r="A25" s="81"/>
      <c r="B25" s="163"/>
      <c r="C25" s="163"/>
      <c r="D25" s="163"/>
      <c r="E25" s="163"/>
      <c r="F25" s="163"/>
      <c r="G25" s="163"/>
      <c r="H25" s="163"/>
      <c r="I25" s="163"/>
      <c r="J25" s="163"/>
      <c r="K25" s="163"/>
      <c r="L25" s="81"/>
    </row>
    <row r="26" spans="1:12">
      <c r="A26" s="81"/>
      <c r="B26" s="163"/>
      <c r="C26" s="163"/>
      <c r="D26" s="163"/>
      <c r="E26" s="163"/>
      <c r="F26" s="163"/>
      <c r="G26" s="163"/>
      <c r="H26" s="163"/>
      <c r="I26" s="163"/>
      <c r="J26" s="163"/>
      <c r="K26" s="163"/>
      <c r="L26" s="81"/>
    </row>
    <row r="27" spans="1:12">
      <c r="A27" s="81"/>
      <c r="B27" s="163"/>
      <c r="C27" s="163"/>
      <c r="D27" s="163"/>
      <c r="E27" s="163"/>
      <c r="F27" s="163"/>
      <c r="G27" s="163"/>
      <c r="H27" s="163"/>
      <c r="I27" s="163"/>
      <c r="J27" s="163"/>
      <c r="K27" s="163"/>
      <c r="L27" s="81"/>
    </row>
    <row r="28" spans="1:12" ht="18">
      <c r="A28" s="81"/>
      <c r="B28" s="116" t="s">
        <v>241</v>
      </c>
      <c r="C28" s="50"/>
      <c r="D28" s="51"/>
      <c r="E28" s="51"/>
      <c r="F28" s="51"/>
      <c r="G28" s="51"/>
      <c r="H28" s="51"/>
      <c r="I28" s="51"/>
      <c r="J28" s="51"/>
      <c r="K28" s="51"/>
      <c r="L28" s="81"/>
    </row>
    <row r="29" spans="1:12" ht="22" customHeight="1">
      <c r="A29" s="81"/>
      <c r="B29" s="162" t="s">
        <v>242</v>
      </c>
      <c r="C29" s="162"/>
      <c r="D29" s="162"/>
      <c r="E29" s="162"/>
      <c r="F29" s="162"/>
      <c r="G29" s="162"/>
      <c r="H29" s="162"/>
      <c r="I29" s="162"/>
      <c r="J29" s="162"/>
      <c r="K29" s="162"/>
      <c r="L29" s="81"/>
    </row>
    <row r="30" spans="1:12" ht="33" customHeight="1">
      <c r="A30" s="81"/>
      <c r="B30" s="165" t="s">
        <v>261</v>
      </c>
      <c r="C30" s="165"/>
      <c r="D30" s="165"/>
      <c r="E30" s="165"/>
      <c r="F30" s="165"/>
      <c r="G30" s="165"/>
      <c r="H30" s="165"/>
      <c r="I30" s="165"/>
      <c r="J30" s="165"/>
      <c r="K30" s="165"/>
      <c r="L30" s="81"/>
    </row>
    <row r="31" spans="1:12">
      <c r="A31" s="81"/>
      <c r="B31" s="165"/>
      <c r="C31" s="165"/>
      <c r="D31" s="165"/>
      <c r="E31" s="165"/>
      <c r="F31" s="165"/>
      <c r="G31" s="165"/>
      <c r="H31" s="165"/>
      <c r="I31" s="165"/>
      <c r="J31" s="165"/>
      <c r="K31" s="165"/>
      <c r="L31" s="81"/>
    </row>
    <row r="32" spans="1:12">
      <c r="A32" s="81"/>
      <c r="B32" s="165"/>
      <c r="C32" s="165"/>
      <c r="D32" s="165"/>
      <c r="E32" s="165"/>
      <c r="F32" s="165"/>
      <c r="G32" s="165"/>
      <c r="H32" s="165"/>
      <c r="I32" s="165"/>
      <c r="J32" s="165"/>
      <c r="K32" s="165"/>
      <c r="L32" s="81"/>
    </row>
    <row r="33" spans="1:15">
      <c r="A33" s="81"/>
      <c r="B33" s="168"/>
      <c r="C33" s="168"/>
      <c r="D33" s="96"/>
      <c r="E33" s="126"/>
      <c r="F33" s="125"/>
      <c r="G33" s="125"/>
      <c r="H33" s="125"/>
      <c r="I33" s="125"/>
      <c r="J33" s="125"/>
      <c r="K33" s="125"/>
      <c r="L33" s="81"/>
    </row>
    <row r="34" spans="1:15">
      <c r="A34" s="81"/>
      <c r="B34" s="166" t="s">
        <v>249</v>
      </c>
      <c r="C34" s="166"/>
      <c r="D34" s="166"/>
      <c r="E34" s="166"/>
      <c r="F34" s="166"/>
      <c r="G34" s="166"/>
      <c r="H34" s="166"/>
      <c r="I34" s="166"/>
      <c r="J34" s="166"/>
      <c r="K34" s="166"/>
      <c r="L34" s="81"/>
    </row>
    <row r="35" spans="1:15">
      <c r="A35" s="81"/>
      <c r="B35" s="168"/>
      <c r="C35" s="168"/>
      <c r="D35" s="96"/>
      <c r="E35" s="126"/>
      <c r="F35" s="125"/>
      <c r="G35" s="127"/>
      <c r="H35" s="125"/>
      <c r="I35" s="125"/>
      <c r="J35" s="125"/>
      <c r="K35" s="125"/>
      <c r="L35" s="81"/>
    </row>
    <row r="36" spans="1:15" ht="31" customHeight="1">
      <c r="A36" s="81"/>
      <c r="B36" s="167" t="s">
        <v>262</v>
      </c>
      <c r="C36" s="167"/>
      <c r="D36" s="167"/>
      <c r="E36" s="167"/>
      <c r="F36" s="167"/>
      <c r="G36" s="167"/>
      <c r="H36" s="167"/>
      <c r="I36" s="167"/>
      <c r="J36" s="167"/>
      <c r="K36" s="167"/>
      <c r="L36" s="81"/>
    </row>
    <row r="37" spans="1:15">
      <c r="A37" s="81"/>
      <c r="B37" s="167"/>
      <c r="C37" s="167"/>
      <c r="D37" s="167"/>
      <c r="E37" s="167"/>
      <c r="F37" s="167"/>
      <c r="G37" s="167"/>
      <c r="H37" s="167"/>
      <c r="I37" s="167"/>
      <c r="J37" s="167"/>
      <c r="K37" s="167"/>
      <c r="L37" s="81"/>
    </row>
    <row r="38" spans="1:15">
      <c r="A38" s="81"/>
      <c r="B38" s="167"/>
      <c r="C38" s="167"/>
      <c r="D38" s="167"/>
      <c r="E38" s="167"/>
      <c r="F38" s="167"/>
      <c r="G38" s="167"/>
      <c r="H38" s="167"/>
      <c r="I38" s="167"/>
      <c r="J38" s="167"/>
      <c r="K38" s="167"/>
      <c r="L38" s="81"/>
    </row>
    <row r="39" spans="1:15">
      <c r="A39" s="81"/>
      <c r="B39" s="167"/>
      <c r="C39" s="167"/>
      <c r="D39" s="167"/>
      <c r="E39" s="167"/>
      <c r="F39" s="167"/>
      <c r="G39" s="167"/>
      <c r="H39" s="167"/>
      <c r="I39" s="167"/>
      <c r="J39" s="167"/>
      <c r="K39" s="167"/>
      <c r="L39" s="81"/>
    </row>
    <row r="40" spans="1:15" ht="18" customHeight="1">
      <c r="A40" s="100"/>
      <c r="B40" s="119" t="s">
        <v>244</v>
      </c>
      <c r="C40" s="50"/>
      <c r="D40" s="51"/>
      <c r="E40" s="51"/>
      <c r="F40" s="51"/>
      <c r="G40" s="51"/>
      <c r="H40" s="51"/>
      <c r="I40" s="51"/>
      <c r="J40" s="51"/>
      <c r="K40" s="51"/>
      <c r="L40" s="81"/>
    </row>
    <row r="41" spans="1:15" ht="22" customHeight="1">
      <c r="A41" s="81"/>
      <c r="B41" s="162" t="s">
        <v>146</v>
      </c>
      <c r="C41" s="162"/>
      <c r="D41" s="162"/>
      <c r="E41" s="162"/>
      <c r="F41" s="162"/>
      <c r="G41" s="162"/>
      <c r="H41" s="162"/>
      <c r="I41" s="162"/>
      <c r="J41" s="162"/>
      <c r="K41" s="162"/>
      <c r="L41" s="81"/>
    </row>
    <row r="42" spans="1:15" ht="4" customHeight="1">
      <c r="A42" s="81"/>
      <c r="B42" s="52"/>
      <c r="C42" s="52"/>
      <c r="D42" s="53"/>
      <c r="E42" s="54"/>
      <c r="F42" s="53"/>
      <c r="G42" s="55"/>
      <c r="H42" s="53"/>
      <c r="I42" s="55"/>
      <c r="J42" s="46"/>
      <c r="K42" s="49"/>
      <c r="L42" s="81"/>
    </row>
    <row r="43" spans="1:15" ht="23" customHeight="1">
      <c r="A43" s="81"/>
      <c r="B43" s="163" t="s">
        <v>263</v>
      </c>
      <c r="C43" s="163"/>
      <c r="D43" s="163"/>
      <c r="E43" s="163"/>
      <c r="F43" s="163"/>
      <c r="G43" s="163"/>
      <c r="H43" s="163"/>
      <c r="I43" s="163"/>
      <c r="J43" s="163"/>
      <c r="K43" s="163"/>
      <c r="L43" s="101"/>
      <c r="M43" s="25"/>
      <c r="N43" s="26"/>
    </row>
    <row r="44" spans="1:15" ht="23" customHeight="1">
      <c r="A44" s="81"/>
      <c r="B44" s="163"/>
      <c r="C44" s="163"/>
      <c r="D44" s="163"/>
      <c r="E44" s="163"/>
      <c r="F44" s="163"/>
      <c r="G44" s="163"/>
      <c r="H44" s="163"/>
      <c r="I44" s="163"/>
      <c r="J44" s="163"/>
      <c r="K44" s="163"/>
      <c r="L44" s="101"/>
      <c r="M44" s="25"/>
      <c r="N44" s="26"/>
    </row>
    <row r="45" spans="1:15" ht="23" customHeight="1">
      <c r="A45" s="81"/>
      <c r="B45" s="163"/>
      <c r="C45" s="163"/>
      <c r="D45" s="163"/>
      <c r="E45" s="163"/>
      <c r="F45" s="163"/>
      <c r="G45" s="163"/>
      <c r="H45" s="163"/>
      <c r="I45" s="163"/>
      <c r="J45" s="163"/>
      <c r="K45" s="163"/>
      <c r="L45" s="102"/>
      <c r="M45" s="29"/>
      <c r="N45" s="25"/>
      <c r="O45" s="26"/>
    </row>
    <row r="46" spans="1:15" ht="9" customHeight="1">
      <c r="A46" s="81"/>
      <c r="B46" s="52"/>
      <c r="C46" s="52"/>
      <c r="D46" s="53"/>
      <c r="E46" s="54"/>
      <c r="F46" s="53"/>
      <c r="G46" s="55"/>
      <c r="H46" s="53"/>
      <c r="I46" s="55"/>
      <c r="J46" s="46"/>
      <c r="K46" s="49"/>
      <c r="L46" s="81"/>
    </row>
    <row r="47" spans="1:15" ht="9" customHeight="1">
      <c r="A47" s="81"/>
      <c r="B47" s="52"/>
      <c r="C47" s="52"/>
      <c r="D47" s="53"/>
      <c r="E47" s="54"/>
      <c r="F47" s="53"/>
      <c r="G47" s="55"/>
      <c r="H47" s="53"/>
      <c r="I47" s="55"/>
      <c r="J47" s="46"/>
      <c r="K47" s="49"/>
      <c r="L47" s="81"/>
    </row>
    <row r="48" spans="1:15" ht="14" customHeight="1">
      <c r="A48" s="81"/>
      <c r="B48" s="160" t="s">
        <v>264</v>
      </c>
      <c r="C48" s="160"/>
      <c r="D48" s="160"/>
      <c r="E48" s="160"/>
      <c r="F48" s="160"/>
      <c r="G48" s="160"/>
      <c r="H48" s="160"/>
      <c r="I48" s="160"/>
      <c r="J48" s="160"/>
      <c r="K48" s="160"/>
      <c r="L48" s="81"/>
    </row>
    <row r="49" spans="1:12" ht="14" customHeight="1">
      <c r="A49" s="81"/>
      <c r="B49" s="160"/>
      <c r="C49" s="160"/>
      <c r="D49" s="160"/>
      <c r="E49" s="160"/>
      <c r="F49" s="160"/>
      <c r="G49" s="160"/>
      <c r="H49" s="160"/>
      <c r="I49" s="160"/>
      <c r="J49" s="160"/>
      <c r="K49" s="160"/>
      <c r="L49" s="81"/>
    </row>
    <row r="50" spans="1:12" ht="14" customHeight="1">
      <c r="A50" s="81"/>
      <c r="B50" s="160"/>
      <c r="C50" s="160"/>
      <c r="D50" s="160"/>
      <c r="E50" s="160"/>
      <c r="F50" s="160"/>
      <c r="G50" s="160"/>
      <c r="H50" s="160"/>
      <c r="I50" s="160"/>
      <c r="J50" s="160"/>
      <c r="K50" s="160"/>
      <c r="L50" s="81"/>
    </row>
    <row r="51" spans="1:12" ht="14" customHeight="1">
      <c r="A51" s="81"/>
      <c r="B51" s="160"/>
      <c r="C51" s="160"/>
      <c r="D51" s="160"/>
      <c r="E51" s="160"/>
      <c r="F51" s="160"/>
      <c r="G51" s="160"/>
      <c r="H51" s="160"/>
      <c r="I51" s="160"/>
      <c r="J51" s="160"/>
      <c r="K51" s="160"/>
      <c r="L51" s="81"/>
    </row>
    <row r="52" spans="1:12" ht="39" customHeight="1">
      <c r="A52" s="81"/>
      <c r="B52" s="160"/>
      <c r="C52" s="160"/>
      <c r="D52" s="160"/>
      <c r="E52" s="160"/>
      <c r="F52" s="160"/>
      <c r="G52" s="160"/>
      <c r="H52" s="160"/>
      <c r="I52" s="160"/>
      <c r="J52" s="160"/>
      <c r="K52" s="160"/>
      <c r="L52" s="81"/>
    </row>
    <row r="53" spans="1:12" s="90" customFormat="1" ht="18" customHeight="1">
      <c r="A53" s="100"/>
      <c r="B53" s="119" t="s">
        <v>245</v>
      </c>
      <c r="C53" s="50"/>
      <c r="D53" s="51"/>
      <c r="E53" s="51"/>
      <c r="F53" s="51"/>
      <c r="G53" s="51"/>
      <c r="H53" s="51"/>
      <c r="I53" s="51"/>
      <c r="J53" s="51"/>
      <c r="K53" s="51"/>
      <c r="L53" s="81"/>
    </row>
    <row r="54" spans="1:12" s="90" customFormat="1" ht="22" customHeight="1">
      <c r="A54" s="81"/>
      <c r="B54" s="161" t="s">
        <v>253</v>
      </c>
      <c r="C54" s="162"/>
      <c r="D54" s="162"/>
      <c r="E54" s="162"/>
      <c r="F54" s="162"/>
      <c r="G54" s="162"/>
      <c r="H54" s="162"/>
      <c r="I54" s="162"/>
      <c r="J54" s="162"/>
      <c r="K54" s="162"/>
      <c r="L54" s="81"/>
    </row>
    <row r="55" spans="1:12">
      <c r="A55" s="81"/>
      <c r="B55" s="160" t="s">
        <v>265</v>
      </c>
      <c r="C55" s="160"/>
      <c r="D55" s="160"/>
      <c r="E55" s="160"/>
      <c r="F55" s="160"/>
      <c r="G55" s="160"/>
      <c r="H55" s="160"/>
      <c r="I55" s="160"/>
      <c r="J55" s="160"/>
      <c r="K55" s="160"/>
      <c r="L55" s="81"/>
    </row>
    <row r="56" spans="1:12" ht="22" customHeight="1">
      <c r="A56" s="81"/>
      <c r="B56" s="160"/>
      <c r="C56" s="160"/>
      <c r="D56" s="160"/>
      <c r="E56" s="160"/>
      <c r="F56" s="160"/>
      <c r="G56" s="160"/>
      <c r="H56" s="160"/>
      <c r="I56" s="160"/>
      <c r="J56" s="160"/>
      <c r="K56" s="160"/>
      <c r="L56" s="81"/>
    </row>
    <row r="57" spans="1:12" ht="22" customHeight="1">
      <c r="A57" s="81"/>
      <c r="B57" s="160"/>
      <c r="C57" s="160"/>
      <c r="D57" s="160"/>
      <c r="E57" s="160"/>
      <c r="F57" s="160"/>
      <c r="G57" s="160"/>
      <c r="H57" s="160"/>
      <c r="I57" s="160"/>
      <c r="J57" s="160"/>
      <c r="K57" s="160"/>
      <c r="L57" s="81"/>
    </row>
    <row r="58" spans="1:12" ht="12" customHeight="1">
      <c r="A58" s="81"/>
      <c r="B58" s="52"/>
      <c r="C58" s="107"/>
      <c r="D58" s="107"/>
      <c r="E58" s="52"/>
      <c r="F58" s="52"/>
      <c r="G58" s="52"/>
      <c r="H58" s="52"/>
      <c r="I58" s="52"/>
      <c r="J58" s="52"/>
      <c r="K58" s="33"/>
      <c r="L58" s="81"/>
    </row>
    <row r="59" spans="1:12">
      <c r="A59" s="81"/>
      <c r="B59" s="160" t="s">
        <v>266</v>
      </c>
      <c r="C59" s="160"/>
      <c r="D59" s="160"/>
      <c r="E59" s="160"/>
      <c r="F59" s="160"/>
      <c r="G59" s="160"/>
      <c r="H59" s="160"/>
      <c r="I59" s="160"/>
      <c r="J59" s="160"/>
      <c r="K59" s="160"/>
      <c r="L59" s="81"/>
    </row>
    <row r="60" spans="1:12" ht="22" customHeight="1">
      <c r="A60" s="81"/>
      <c r="B60" s="160"/>
      <c r="C60" s="160"/>
      <c r="D60" s="160"/>
      <c r="E60" s="160"/>
      <c r="F60" s="160"/>
      <c r="G60" s="160"/>
      <c r="H60" s="160"/>
      <c r="I60" s="160"/>
      <c r="J60" s="160"/>
      <c r="K60" s="160"/>
      <c r="L60" s="81"/>
    </row>
    <row r="61" spans="1:12" ht="22" customHeight="1">
      <c r="A61" s="81"/>
      <c r="B61" s="160"/>
      <c r="C61" s="160"/>
      <c r="D61" s="160"/>
      <c r="E61" s="160"/>
      <c r="F61" s="160"/>
      <c r="G61" s="160"/>
      <c r="H61" s="160"/>
      <c r="I61" s="160"/>
      <c r="J61" s="160"/>
      <c r="K61" s="160"/>
      <c r="L61" s="81"/>
    </row>
    <row r="62" spans="1:12" ht="10" customHeight="1">
      <c r="A62" s="81"/>
      <c r="B62" s="33"/>
      <c r="C62" s="107"/>
      <c r="D62" s="52"/>
      <c r="E62" s="110"/>
      <c r="F62" s="110"/>
      <c r="G62" s="110"/>
      <c r="H62" s="52"/>
      <c r="I62" s="52"/>
      <c r="J62" s="33"/>
      <c r="K62" s="33"/>
      <c r="L62" s="81"/>
    </row>
    <row r="63" spans="1:12" ht="31" customHeight="1">
      <c r="A63" s="81"/>
      <c r="B63" s="164" t="s">
        <v>267</v>
      </c>
      <c r="C63" s="164"/>
      <c r="D63" s="164"/>
      <c r="E63" s="164"/>
      <c r="F63" s="164"/>
      <c r="G63" s="164"/>
      <c r="H63" s="164"/>
      <c r="I63" s="164"/>
      <c r="J63" s="164"/>
      <c r="K63" s="164"/>
      <c r="L63" s="81"/>
    </row>
    <row r="64" spans="1:12" ht="9" customHeight="1">
      <c r="A64" s="81"/>
      <c r="B64" s="128"/>
      <c r="C64" s="128"/>
      <c r="D64" s="128"/>
      <c r="E64" s="128"/>
      <c r="F64" s="128"/>
      <c r="G64" s="128"/>
      <c r="H64" s="128"/>
      <c r="I64" s="128"/>
      <c r="J64" s="128"/>
      <c r="K64" s="128"/>
      <c r="L64" s="81"/>
    </row>
    <row r="65" spans="1:12" ht="13" customHeight="1">
      <c r="A65" s="81"/>
      <c r="B65" s="143" t="s">
        <v>254</v>
      </c>
      <c r="C65" s="107"/>
      <c r="D65" s="52"/>
      <c r="E65" s="110"/>
      <c r="F65" s="110"/>
      <c r="G65" s="110"/>
      <c r="H65" s="52"/>
      <c r="I65" s="52"/>
      <c r="J65" s="33"/>
      <c r="K65" s="33"/>
      <c r="L65" s="81"/>
    </row>
    <row r="66" spans="1:12" ht="13" customHeight="1">
      <c r="A66" s="81"/>
      <c r="B66" s="33"/>
      <c r="C66" s="107"/>
      <c r="D66" s="52"/>
      <c r="E66" s="110"/>
      <c r="F66" s="110"/>
      <c r="G66" s="110"/>
      <c r="H66" s="52"/>
      <c r="I66" s="52"/>
      <c r="J66" s="33"/>
      <c r="K66" s="33"/>
      <c r="L66" s="81"/>
    </row>
    <row r="67" spans="1:12" ht="91" customHeight="1">
      <c r="A67" s="81"/>
      <c r="B67" s="160" t="s">
        <v>268</v>
      </c>
      <c r="C67" s="160"/>
      <c r="D67" s="160"/>
      <c r="E67" s="160"/>
      <c r="F67" s="160"/>
      <c r="G67" s="160"/>
      <c r="H67" s="160"/>
      <c r="I67" s="160"/>
      <c r="J67" s="160"/>
      <c r="K67" s="160"/>
      <c r="L67" s="81"/>
    </row>
    <row r="68" spans="1:12" ht="7" customHeight="1">
      <c r="A68" s="81"/>
      <c r="B68" s="113"/>
      <c r="C68" s="113"/>
      <c r="D68" s="113"/>
      <c r="E68" s="113"/>
      <c r="F68" s="113"/>
      <c r="G68" s="113"/>
      <c r="H68" s="113"/>
      <c r="I68" s="113"/>
      <c r="J68" s="114"/>
      <c r="K68" s="33"/>
      <c r="L68" s="81"/>
    </row>
    <row r="69" spans="1:12">
      <c r="A69" s="81"/>
      <c r="B69" s="81"/>
      <c r="C69" s="81"/>
      <c r="D69" s="81"/>
      <c r="E69" s="81"/>
      <c r="F69" s="81"/>
      <c r="G69" s="81"/>
      <c r="H69" s="81"/>
      <c r="I69" s="81"/>
      <c r="J69" s="81"/>
      <c r="K69" s="81"/>
      <c r="L69" s="81"/>
    </row>
  </sheetData>
  <sheetProtection password="8C76" sheet="1" objects="1" scenarios="1"/>
  <mergeCells count="27">
    <mergeCell ref="B36:K39"/>
    <mergeCell ref="B29:K29"/>
    <mergeCell ref="B33:C33"/>
    <mergeCell ref="B35:C35"/>
    <mergeCell ref="B23:K23"/>
    <mergeCell ref="B18:K18"/>
    <mergeCell ref="B19:K21"/>
    <mergeCell ref="B24:K27"/>
    <mergeCell ref="B30:K32"/>
    <mergeCell ref="B34:K34"/>
    <mergeCell ref="B67:K67"/>
    <mergeCell ref="B55:K57"/>
    <mergeCell ref="B54:K54"/>
    <mergeCell ref="B41:K41"/>
    <mergeCell ref="B43:K45"/>
    <mergeCell ref="B48:K52"/>
    <mergeCell ref="B59:K61"/>
    <mergeCell ref="B63:K63"/>
    <mergeCell ref="B1:D1"/>
    <mergeCell ref="B2:D2"/>
    <mergeCell ref="B12:F14"/>
    <mergeCell ref="H14:J14"/>
    <mergeCell ref="H16:J16"/>
    <mergeCell ref="I12:K12"/>
    <mergeCell ref="I13:K13"/>
    <mergeCell ref="B4:E4"/>
    <mergeCell ref="B5:K9"/>
  </mergeCells>
  <phoneticPr fontId="10" type="noConversion"/>
  <conditionalFormatting sqref="C28">
    <cfRule type="containsText" dxfId="10" priority="6" operator="containsText" text="ENTER CORRECT # OF SHOWS">
      <formula>NOT(ISERROR(SEARCH("ENTER CORRECT # OF SHOWS",C28)))</formula>
    </cfRule>
  </conditionalFormatting>
  <conditionalFormatting sqref="O45 M45 K46:K47 G46:G47 I46:I47 N43:N44 I42 L43:L44 G42 K42">
    <cfRule type="containsText" dxfId="9" priority="4" operator="containsText" text="YOUR BUDGET LOOKS TO BE IN LINE WITH SHOWS OF THIS TYPE">
      <formula>NOT(ISERROR(SEARCH("YOUR BUDGET LOOKS TO BE IN LINE WITH SHOWS OF THIS TYPE",G42)))</formula>
    </cfRule>
    <cfRule type="containsText" dxfId="8" priority="5" operator="containsText" text="INDUSTRY BENCHMARKS SUGGEST YOUR BUDGET MAY BE TOO LOW">
      <formula>NOT(ISERROR(SEARCH("INDUSTRY BENCHMARKS SUGGEST YOUR BUDGET MAY BE TOO LOW",G42)))</formula>
    </cfRule>
  </conditionalFormatting>
  <conditionalFormatting sqref="C40">
    <cfRule type="containsText" dxfId="7" priority="3" operator="containsText" text="ENTER CORRECT # OF SHOWS">
      <formula>NOT(ISERROR(SEARCH("ENTER CORRECT # OF SHOWS",C40)))</formula>
    </cfRule>
  </conditionalFormatting>
  <conditionalFormatting sqref="C53">
    <cfRule type="containsText" dxfId="6" priority="1" operator="containsText" text="ENTER CORRECT # OF SHOWS">
      <formula>NOT(ISERROR(SEARCH("ENTER CORRECT # OF SHOWS",C53)))</formula>
    </cfRule>
  </conditionalFormatting>
  <pageMargins left="0.75" right="0.75" top="1" bottom="1" header="0.5" footer="0.5"/>
  <pageSetup scale="56" fitToHeight="10" orientation="landscape" horizontalDpi="4294967292" verticalDpi="4294967292"/>
  <headerFooter>
    <oddHeader>&amp;C&amp;"Calibri,Bold"&amp;10&amp;K00A651eventuosity® ROI Calculator_x000D_Trade Show Exhibitors</oddHeader>
    <oddFooter>&amp;C&amp;"Calibri,Bold"&amp;8&amp;K000000Copyright © 2017 Eventuosity, LLC_x000D_All Rights Reserved&amp;R&amp;"Calibri,Bold"&amp;8&amp;K000000Page &amp;P of &amp;N</oddFooter>
  </headerFooter>
  <rowBreaks count="4" manualBreakCount="4">
    <brk id="16" max="16383" man="1"/>
    <brk id="39" max="16383" man="1"/>
    <brk id="52" max="16383" man="1"/>
    <brk id="69" max="16383" man="1"/>
  </rowBreaks>
  <colBreaks count="1" manualBreakCount="1">
    <brk id="12" max="1048575" man="1"/>
  </colBreaks>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A651"/>
  </sheetPr>
  <dimension ref="A1:O108"/>
  <sheetViews>
    <sheetView tabSelected="1" topLeftCell="C1" workbookViewId="0">
      <selection activeCell="G9" sqref="G9:H9"/>
    </sheetView>
  </sheetViews>
  <sheetFormatPr baseColWidth="10" defaultRowHeight="15" x14ac:dyDescent="0"/>
  <cols>
    <col min="1" max="1" width="2" customWidth="1"/>
    <col min="2" max="2" width="8.6640625" customWidth="1"/>
    <col min="3" max="3" width="18.5" customWidth="1"/>
    <col min="4" max="4" width="17.5" customWidth="1"/>
    <col min="5" max="5" width="17.33203125" customWidth="1"/>
    <col min="6" max="11" width="17.5" customWidth="1"/>
    <col min="12" max="12" width="2" customWidth="1"/>
  </cols>
  <sheetData>
    <row r="1" spans="1:12" ht="30">
      <c r="A1" s="81"/>
      <c r="B1" s="153" t="s">
        <v>255</v>
      </c>
      <c r="C1" s="153"/>
      <c r="D1" s="153"/>
      <c r="E1" s="133"/>
      <c r="F1" s="81"/>
      <c r="G1" s="81"/>
      <c r="H1" s="81"/>
      <c r="I1" s="81"/>
      <c r="J1" s="81"/>
      <c r="K1" s="81"/>
      <c r="L1" s="81"/>
    </row>
    <row r="2" spans="1:12" ht="28">
      <c r="A2" s="81"/>
      <c r="B2" s="153" t="s">
        <v>247</v>
      </c>
      <c r="C2" s="153"/>
      <c r="D2" s="153"/>
      <c r="E2" s="134"/>
      <c r="F2" s="81"/>
      <c r="G2" s="83" t="s">
        <v>195</v>
      </c>
      <c r="H2" s="130"/>
      <c r="I2" s="81"/>
      <c r="J2" s="81"/>
      <c r="K2" s="81"/>
      <c r="L2" s="81"/>
    </row>
    <row r="3" spans="1:12" ht="22">
      <c r="A3" s="81"/>
      <c r="B3" s="82" t="s">
        <v>148</v>
      </c>
      <c r="C3" s="82"/>
      <c r="D3" s="81"/>
      <c r="E3" s="81"/>
      <c r="F3" s="81"/>
      <c r="G3" s="148" t="s">
        <v>288</v>
      </c>
      <c r="H3" s="149"/>
      <c r="I3" s="150"/>
      <c r="J3" s="62">
        <f>G65</f>
        <v>2233</v>
      </c>
      <c r="K3" s="81"/>
      <c r="L3" s="81"/>
    </row>
    <row r="4" spans="1:12" ht="29" customHeight="1">
      <c r="A4" s="81"/>
      <c r="B4" s="120"/>
      <c r="C4" s="217" t="s">
        <v>258</v>
      </c>
      <c r="D4" s="218"/>
      <c r="E4" s="218"/>
      <c r="F4" s="81"/>
      <c r="G4" s="148" t="s">
        <v>289</v>
      </c>
      <c r="H4" s="149"/>
      <c r="I4" s="150"/>
      <c r="J4" s="151">
        <f>J3/E23</f>
        <v>131.35294117647058</v>
      </c>
      <c r="K4" s="81"/>
      <c r="L4" s="81"/>
    </row>
    <row r="5" spans="1:12" ht="29" customHeight="1">
      <c r="A5" s="81"/>
      <c r="B5" s="84"/>
      <c r="C5" s="217" t="s">
        <v>259</v>
      </c>
      <c r="D5" s="159"/>
      <c r="E5" s="159"/>
      <c r="F5" s="81"/>
      <c r="G5" s="148" t="s">
        <v>290</v>
      </c>
      <c r="H5" s="149"/>
      <c r="I5" s="150"/>
      <c r="J5" s="152">
        <f>J3/E19</f>
        <v>3.2838235294117648E-3</v>
      </c>
      <c r="K5" s="81"/>
      <c r="L5" s="81"/>
    </row>
    <row r="6" spans="1:12" ht="5" customHeight="1">
      <c r="A6" s="81"/>
      <c r="B6" s="82"/>
      <c r="C6" s="132"/>
      <c r="D6" s="132"/>
      <c r="E6" s="132"/>
      <c r="F6" s="81"/>
      <c r="G6" s="202"/>
      <c r="H6" s="203"/>
      <c r="I6" s="203"/>
      <c r="J6" s="204"/>
      <c r="K6" s="81"/>
      <c r="L6" s="81"/>
    </row>
    <row r="7" spans="1:12" ht="29" customHeight="1">
      <c r="A7" s="81"/>
      <c r="B7" s="82"/>
      <c r="C7" s="82"/>
      <c r="D7" s="81"/>
      <c r="E7" s="81"/>
      <c r="F7" s="81"/>
      <c r="G7" s="200" t="s">
        <v>269</v>
      </c>
      <c r="H7" s="201"/>
      <c r="I7" s="76" t="s">
        <v>106</v>
      </c>
      <c r="J7" s="76" t="s">
        <v>107</v>
      </c>
      <c r="K7" s="131"/>
      <c r="L7" s="81"/>
    </row>
    <row r="8" spans="1:12" ht="32" customHeight="1">
      <c r="A8" s="81"/>
      <c r="B8" s="132"/>
      <c r="C8" s="159"/>
      <c r="D8" s="159"/>
      <c r="E8" s="159"/>
      <c r="F8" s="81"/>
      <c r="G8" s="212" t="s">
        <v>149</v>
      </c>
      <c r="H8" s="212"/>
      <c r="I8" s="62">
        <f>E90</f>
        <v>44185.834486970685</v>
      </c>
      <c r="J8" s="62">
        <f>F90</f>
        <v>2599.1667345276874</v>
      </c>
      <c r="K8" s="81"/>
      <c r="L8" s="81"/>
    </row>
    <row r="9" spans="1:12" ht="32" customHeight="1">
      <c r="A9" s="81"/>
      <c r="B9" s="132"/>
      <c r="C9" s="159"/>
      <c r="D9" s="159"/>
      <c r="E9" s="159"/>
      <c r="F9" s="81"/>
      <c r="G9" s="212" t="s">
        <v>196</v>
      </c>
      <c r="H9" s="212"/>
      <c r="I9" s="62">
        <f>H96</f>
        <v>75305.851408695569</v>
      </c>
      <c r="J9" s="62">
        <f>I96</f>
        <v>4429.7559652173859</v>
      </c>
      <c r="K9" s="81"/>
      <c r="L9" s="81"/>
    </row>
    <row r="10" spans="1:12" ht="6" customHeight="1">
      <c r="A10" s="81"/>
      <c r="B10" s="85"/>
      <c r="C10" s="85"/>
      <c r="D10" s="86"/>
      <c r="E10" s="86"/>
      <c r="F10" s="81"/>
      <c r="G10" s="202"/>
      <c r="H10" s="203"/>
      <c r="I10" s="203"/>
      <c r="J10" s="204"/>
      <c r="K10" s="81"/>
      <c r="L10" s="81"/>
    </row>
    <row r="11" spans="1:12" ht="26" customHeight="1">
      <c r="A11" s="81"/>
      <c r="B11" s="85"/>
      <c r="C11" s="85"/>
      <c r="D11" s="86"/>
      <c r="E11" s="86"/>
      <c r="F11" s="81"/>
      <c r="G11" s="205" t="s">
        <v>291</v>
      </c>
      <c r="H11" s="206"/>
      <c r="I11" s="206"/>
      <c r="J11" s="207"/>
      <c r="K11" s="81"/>
      <c r="L11" s="81"/>
    </row>
    <row r="12" spans="1:12" ht="28" customHeight="1">
      <c r="A12" s="81"/>
      <c r="B12" s="81"/>
      <c r="C12" s="81"/>
      <c r="D12" s="81"/>
      <c r="E12" s="81"/>
      <c r="F12" s="81"/>
      <c r="G12" s="213" t="s">
        <v>228</v>
      </c>
      <c r="H12" s="214"/>
      <c r="I12" s="215"/>
      <c r="J12" s="77" t="str">
        <f>ROUNDDOWN((G65/J8),2)&amp;" SHOWS"</f>
        <v>0.85 SHOWS</v>
      </c>
      <c r="K12" s="81"/>
      <c r="L12" s="81"/>
    </row>
    <row r="13" spans="1:12" ht="28" customHeight="1">
      <c r="A13" s="81"/>
      <c r="B13" s="81"/>
      <c r="C13" s="81"/>
      <c r="D13" s="81"/>
      <c r="E13" s="81"/>
      <c r="F13" s="81"/>
      <c r="G13" s="213" t="s">
        <v>229</v>
      </c>
      <c r="H13" s="214"/>
      <c r="I13" s="215"/>
      <c r="J13" s="77" t="str">
        <f>ROUNDUP((G65/(J8+J9)),2)&amp;" SHOWS"</f>
        <v>0.32 SHOWS</v>
      </c>
      <c r="K13" s="81"/>
      <c r="L13" s="81"/>
    </row>
    <row r="14" spans="1:12">
      <c r="A14" s="81"/>
      <c r="B14" s="81"/>
      <c r="C14" s="81"/>
      <c r="D14" s="81"/>
      <c r="E14" s="81"/>
      <c r="F14" s="81"/>
      <c r="G14" s="87"/>
      <c r="H14" s="81"/>
      <c r="I14" s="81"/>
      <c r="J14" s="81"/>
      <c r="K14" s="81"/>
      <c r="L14" s="81"/>
    </row>
    <row r="15" spans="1:12">
      <c r="A15" s="81"/>
      <c r="B15" s="81"/>
      <c r="C15" s="81"/>
      <c r="D15" s="81"/>
      <c r="E15" s="81"/>
      <c r="F15" s="81"/>
      <c r="G15" s="87"/>
      <c r="H15" s="81"/>
      <c r="I15" s="81"/>
      <c r="J15" s="81"/>
      <c r="K15" s="81"/>
      <c r="L15" s="81"/>
    </row>
    <row r="16" spans="1:12" ht="18">
      <c r="A16" s="81"/>
      <c r="B16" s="118" t="s">
        <v>239</v>
      </c>
      <c r="C16" s="51"/>
      <c r="D16" s="51"/>
      <c r="E16" s="51"/>
      <c r="F16" s="51"/>
      <c r="G16" s="88"/>
      <c r="H16" s="51"/>
      <c r="I16" s="51"/>
      <c r="J16" s="51"/>
      <c r="K16" s="51"/>
      <c r="L16" s="81"/>
    </row>
    <row r="17" spans="1:12" ht="22" customHeight="1">
      <c r="A17" s="81"/>
      <c r="B17" s="162" t="s">
        <v>292</v>
      </c>
      <c r="C17" s="162"/>
      <c r="D17" s="162"/>
      <c r="E17" s="162"/>
      <c r="F17" s="162"/>
      <c r="G17" s="162"/>
      <c r="H17" s="162"/>
      <c r="I17" s="162"/>
      <c r="J17" s="162"/>
      <c r="K17" s="162"/>
      <c r="L17" s="81"/>
    </row>
    <row r="18" spans="1:12">
      <c r="A18" s="81"/>
      <c r="B18" s="174" t="s">
        <v>97</v>
      </c>
      <c r="C18" s="174"/>
      <c r="D18" s="174"/>
      <c r="E18" s="121">
        <v>2000000</v>
      </c>
      <c r="F18" s="33"/>
      <c r="G18" s="33"/>
      <c r="H18" s="33"/>
      <c r="I18" s="33"/>
      <c r="J18" s="33"/>
      <c r="K18" s="33"/>
      <c r="L18" s="81"/>
    </row>
    <row r="19" spans="1:12" ht="15" customHeight="1">
      <c r="A19" s="81"/>
      <c r="B19" s="174" t="s">
        <v>98</v>
      </c>
      <c r="C19" s="174"/>
      <c r="D19" s="174"/>
      <c r="E19" s="61">
        <f>IF(E18&lt;250000,E18*Validations!B3,IF(AND(E18&gt;250000,E18&lt;=749999),E18*Validations!B4,E18*Validations!B5))</f>
        <v>680000</v>
      </c>
      <c r="F19" s="36">
        <f>E19/E18</f>
        <v>0.34</v>
      </c>
      <c r="G19" s="172" t="s">
        <v>103</v>
      </c>
      <c r="H19" s="173"/>
      <c r="I19" s="173"/>
      <c r="J19" s="173"/>
      <c r="K19" s="33"/>
      <c r="L19" s="81"/>
    </row>
    <row r="20" spans="1:12">
      <c r="A20" s="81"/>
      <c r="B20" s="89"/>
      <c r="C20" s="89"/>
      <c r="D20" s="89"/>
      <c r="E20" s="90"/>
      <c r="F20" s="41" t="s">
        <v>139</v>
      </c>
      <c r="G20" s="90"/>
      <c r="H20" s="91"/>
      <c r="I20" s="91"/>
      <c r="J20" s="91"/>
      <c r="K20" s="33"/>
      <c r="L20" s="81"/>
    </row>
    <row r="21" spans="1:12" ht="18">
      <c r="A21" s="81"/>
      <c r="B21" s="117" t="s">
        <v>240</v>
      </c>
      <c r="C21" s="92"/>
      <c r="D21" s="51"/>
      <c r="E21" s="51"/>
      <c r="F21" s="93"/>
      <c r="G21" s="94"/>
      <c r="H21" s="51"/>
      <c r="I21" s="51"/>
      <c r="J21" s="51"/>
      <c r="K21" s="51"/>
      <c r="L21" s="81"/>
    </row>
    <row r="22" spans="1:12" ht="22" customHeight="1">
      <c r="A22" s="81"/>
      <c r="B22" s="162" t="s">
        <v>282</v>
      </c>
      <c r="C22" s="162"/>
      <c r="D22" s="162"/>
      <c r="E22" s="162"/>
      <c r="F22" s="162"/>
      <c r="G22" s="162"/>
      <c r="H22" s="162"/>
      <c r="I22" s="162"/>
      <c r="J22" s="162"/>
      <c r="K22" s="162"/>
      <c r="L22" s="81"/>
    </row>
    <row r="23" spans="1:12" ht="15" customHeight="1">
      <c r="A23" s="81"/>
      <c r="B23" s="174" t="s">
        <v>113</v>
      </c>
      <c r="C23" s="174"/>
      <c r="D23" s="174"/>
      <c r="E23" s="122">
        <v>17</v>
      </c>
      <c r="F23" s="33"/>
      <c r="G23" s="226" t="s">
        <v>283</v>
      </c>
      <c r="H23" s="226"/>
      <c r="I23" s="227"/>
      <c r="J23" s="146">
        <v>0</v>
      </c>
      <c r="K23" s="33"/>
      <c r="L23" s="81"/>
    </row>
    <row r="24" spans="1:12">
      <c r="A24" s="81"/>
      <c r="B24" s="95"/>
      <c r="C24" s="95"/>
      <c r="D24" s="33"/>
      <c r="E24" s="33"/>
      <c r="F24" s="96"/>
      <c r="G24" s="97" t="s">
        <v>286</v>
      </c>
      <c r="H24" s="144"/>
      <c r="I24" s="145"/>
      <c r="J24" s="146">
        <v>0</v>
      </c>
      <c r="K24" s="33"/>
      <c r="L24" s="81"/>
    </row>
    <row r="25" spans="1:12">
      <c r="A25" s="81"/>
      <c r="B25" s="174" t="s">
        <v>114</v>
      </c>
      <c r="C25" s="174"/>
      <c r="D25" s="174"/>
      <c r="E25" s="174"/>
      <c r="F25" s="97"/>
      <c r="G25" s="33"/>
      <c r="H25" s="33"/>
      <c r="I25" s="33"/>
      <c r="J25" s="33"/>
      <c r="K25" s="33"/>
      <c r="L25" s="81"/>
    </row>
    <row r="26" spans="1:12">
      <c r="A26" s="81"/>
      <c r="B26" s="89"/>
      <c r="C26" s="32" t="s">
        <v>147</v>
      </c>
      <c r="D26" s="32" t="s">
        <v>111</v>
      </c>
      <c r="E26" s="32" t="s">
        <v>142</v>
      </c>
      <c r="F26" s="33"/>
      <c r="G26" s="228" t="s">
        <v>287</v>
      </c>
      <c r="H26" s="228"/>
      <c r="I26" s="228"/>
      <c r="J26" s="33"/>
      <c r="K26" s="33"/>
      <c r="L26" s="81"/>
    </row>
    <row r="27" spans="1:12">
      <c r="A27" s="81"/>
      <c r="B27" s="33"/>
      <c r="C27" s="98" t="s">
        <v>9</v>
      </c>
      <c r="D27" s="123">
        <v>0</v>
      </c>
      <c r="E27" s="58">
        <f>(D27*Validations!C29)/(($D$27*Validations!$C$29)+($D$28*Validations!$C$30)+($D$29*Validations!$C$31)+($D$30*Validations!$C$32))</f>
        <v>0</v>
      </c>
      <c r="F27" s="33"/>
      <c r="G27" s="228"/>
      <c r="H27" s="228"/>
      <c r="I27" s="228"/>
      <c r="J27" s="33"/>
      <c r="K27" s="33"/>
      <c r="L27" s="81"/>
    </row>
    <row r="28" spans="1:12">
      <c r="A28" s="81"/>
      <c r="B28" s="33"/>
      <c r="C28" s="98" t="s">
        <v>112</v>
      </c>
      <c r="D28" s="122">
        <v>17</v>
      </c>
      <c r="E28" s="59">
        <f>(D28*Validations!C30)/(($D$27*Validations!$C$29)+($D$28*Validations!$C$30)+($D$29*Validations!$C$31)+($D$30*Validations!$C$32))</f>
        <v>1</v>
      </c>
      <c r="F28" s="33"/>
      <c r="G28" s="228"/>
      <c r="H28" s="228"/>
      <c r="I28" s="228"/>
      <c r="J28" s="33"/>
      <c r="K28" s="33"/>
      <c r="L28" s="81"/>
    </row>
    <row r="29" spans="1:12">
      <c r="A29" s="81"/>
      <c r="B29" s="33"/>
      <c r="C29" s="98" t="s">
        <v>157</v>
      </c>
      <c r="D29" s="122">
        <v>0</v>
      </c>
      <c r="E29" s="59">
        <f>(D29*Validations!C31)/(($D$27*Validations!$C$29)+($D$28*Validations!$C$30)+($D$29*Validations!$C$31)+($D$30*Validations!$C$32))</f>
        <v>0</v>
      </c>
      <c r="F29" s="33"/>
      <c r="G29" s="33"/>
      <c r="H29" s="33"/>
      <c r="I29" s="33"/>
      <c r="J29" s="33"/>
      <c r="K29" s="33"/>
      <c r="L29" s="81"/>
    </row>
    <row r="30" spans="1:12">
      <c r="A30" s="81"/>
      <c r="B30" s="33"/>
      <c r="C30" s="98" t="s">
        <v>158</v>
      </c>
      <c r="D30" s="122">
        <v>0</v>
      </c>
      <c r="E30" s="59">
        <f>(D30*Validations!C32)/(($D$27*Validations!$C$29)+($D$28*Validations!$C$30)+($D$29*Validations!$C$31)+($D$30*Validations!$C$32))</f>
        <v>0</v>
      </c>
      <c r="F30" s="33"/>
      <c r="G30" s="33"/>
      <c r="H30" s="33"/>
      <c r="I30" s="33"/>
      <c r="J30" s="33"/>
      <c r="K30" s="33"/>
      <c r="L30" s="81"/>
    </row>
    <row r="31" spans="1:12" ht="30" customHeight="1">
      <c r="A31" s="81"/>
      <c r="B31" s="39"/>
      <c r="C31" s="33"/>
      <c r="D31" s="60">
        <f>(IF(SUM(D27:D30)=E23,SUM(D27:D30),"ENTER CORRECT # OF SHOWS"))</f>
        <v>17</v>
      </c>
      <c r="E31" s="172" t="s">
        <v>141</v>
      </c>
      <c r="F31" s="173"/>
      <c r="G31" s="173"/>
      <c r="H31" s="173"/>
      <c r="I31" s="33"/>
      <c r="J31" s="33"/>
      <c r="K31" s="33"/>
      <c r="L31" s="81"/>
    </row>
    <row r="32" spans="1:12">
      <c r="A32" s="81"/>
      <c r="B32" s="39"/>
      <c r="C32" s="40"/>
      <c r="D32" s="33"/>
      <c r="E32" s="33"/>
      <c r="F32" s="33"/>
      <c r="G32" s="33"/>
      <c r="H32" s="33"/>
      <c r="I32" s="33"/>
      <c r="J32" s="33"/>
      <c r="K32" s="33"/>
      <c r="L32" s="81"/>
    </row>
    <row r="33" spans="1:12" ht="18">
      <c r="A33" s="81"/>
      <c r="B33" s="116" t="s">
        <v>241</v>
      </c>
      <c r="C33" s="50"/>
      <c r="D33" s="51"/>
      <c r="E33" s="51"/>
      <c r="F33" s="51"/>
      <c r="G33" s="51"/>
      <c r="H33" s="51"/>
      <c r="I33" s="51"/>
      <c r="J33" s="51"/>
      <c r="K33" s="51"/>
      <c r="L33" s="81"/>
    </row>
    <row r="34" spans="1:12" ht="22" customHeight="1">
      <c r="A34" s="81"/>
      <c r="B34" s="162" t="s">
        <v>242</v>
      </c>
      <c r="C34" s="162"/>
      <c r="D34" s="162"/>
      <c r="E34" s="162"/>
      <c r="F34" s="162"/>
      <c r="G34" s="162"/>
      <c r="H34" s="162"/>
      <c r="I34" s="162"/>
      <c r="J34" s="162"/>
      <c r="K34" s="162"/>
      <c r="L34" s="81"/>
    </row>
    <row r="35" spans="1:12">
      <c r="A35" s="81"/>
      <c r="B35" s="42" t="s">
        <v>145</v>
      </c>
      <c r="C35" s="99"/>
      <c r="D35" s="71" t="s">
        <v>139</v>
      </c>
      <c r="F35" s="99"/>
      <c r="G35" s="99"/>
      <c r="H35" s="99"/>
      <c r="I35" s="99"/>
      <c r="J35" s="99"/>
      <c r="K35" s="99"/>
      <c r="L35" s="81"/>
    </row>
    <row r="36" spans="1:12">
      <c r="A36" s="81"/>
      <c r="B36" s="169" t="s">
        <v>143</v>
      </c>
      <c r="C36" s="169"/>
      <c r="D36" s="32" t="s">
        <v>108</v>
      </c>
      <c r="E36" s="32" t="s">
        <v>109</v>
      </c>
      <c r="F36" s="33"/>
      <c r="G36" s="33"/>
      <c r="H36" s="33"/>
      <c r="I36" s="33"/>
      <c r="J36" s="33"/>
      <c r="K36" s="33"/>
      <c r="L36" s="81"/>
    </row>
    <row r="37" spans="1:12">
      <c r="A37" s="81"/>
      <c r="B37" s="183" t="s">
        <v>110</v>
      </c>
      <c r="C37" s="183"/>
      <c r="D37" s="34">
        <f>IF($E$18&lt;250000,Validations!B16,IF(AND($E$18&gt;250000,$E$18&lt;=749999),Validations!C16,Validations!D16))</f>
        <v>0.33</v>
      </c>
      <c r="E37" s="35">
        <f>D37*$E$19</f>
        <v>224400</v>
      </c>
      <c r="F37" s="33"/>
      <c r="G37" s="33"/>
      <c r="H37" s="33"/>
      <c r="I37" s="33"/>
      <c r="J37" s="33"/>
      <c r="K37" s="33"/>
      <c r="L37" s="81"/>
    </row>
    <row r="38" spans="1:12">
      <c r="A38" s="81"/>
      <c r="B38" s="183" t="s">
        <v>1</v>
      </c>
      <c r="C38" s="183"/>
      <c r="D38" s="36">
        <f>IF($E$18&lt;250000,Validations!B17,IF(AND($E$18&gt;250000,$E$18&lt;=749999),Validations!C17,Validations!D17))</f>
        <v>0.11</v>
      </c>
      <c r="E38" s="37">
        <f>D38*$E$19</f>
        <v>74800</v>
      </c>
      <c r="F38" s="33"/>
      <c r="G38" s="33"/>
      <c r="H38" s="33"/>
      <c r="I38" s="33"/>
      <c r="J38" s="33"/>
      <c r="K38" s="33"/>
      <c r="L38" s="81"/>
    </row>
    <row r="39" spans="1:12">
      <c r="A39" s="81"/>
      <c r="B39" s="183" t="s">
        <v>2</v>
      </c>
      <c r="C39" s="183"/>
      <c r="D39" s="36">
        <f>IF($E$18&lt;250000,Validations!B18,IF(AND($E$18&gt;250000,$E$18&lt;=749999),Validations!C18,Validations!D18))</f>
        <v>0.18</v>
      </c>
      <c r="E39" s="37">
        <f t="shared" ref="E39:E44" si="0">D39*$E$19</f>
        <v>122400</v>
      </c>
      <c r="F39" s="33"/>
      <c r="G39" s="33"/>
      <c r="H39" s="33"/>
      <c r="I39" s="33"/>
      <c r="J39" s="33"/>
      <c r="K39" s="33"/>
      <c r="L39" s="81"/>
    </row>
    <row r="40" spans="1:12">
      <c r="A40" s="81"/>
      <c r="B40" s="183" t="s">
        <v>3</v>
      </c>
      <c r="C40" s="183"/>
      <c r="D40" s="36">
        <f>IF($E$18&lt;250000,Validations!B19,IF(AND($E$18&gt;250000,$E$18&lt;=749999),Validations!C19,Validations!D19))</f>
        <v>0.16</v>
      </c>
      <c r="E40" s="37">
        <f t="shared" si="0"/>
        <v>108800</v>
      </c>
      <c r="F40" s="33"/>
      <c r="G40" s="38"/>
      <c r="H40" s="33"/>
      <c r="I40" s="33"/>
      <c r="J40" s="33"/>
      <c r="K40" s="33"/>
      <c r="L40" s="81"/>
    </row>
    <row r="41" spans="1:12">
      <c r="A41" s="81"/>
      <c r="B41" s="183" t="s">
        <v>4</v>
      </c>
      <c r="C41" s="183"/>
      <c r="D41" s="36">
        <f>IF($E$18&lt;250000,Validations!B20,IF(AND($E$18&gt;250000,$E$18&lt;=749999),Validations!C20,Validations!D20))</f>
        <v>0.11</v>
      </c>
      <c r="E41" s="37">
        <f t="shared" si="0"/>
        <v>74800</v>
      </c>
      <c r="F41" s="33"/>
      <c r="G41" s="33"/>
      <c r="H41" s="33"/>
      <c r="I41" s="33"/>
      <c r="J41" s="33"/>
      <c r="K41" s="33"/>
      <c r="L41" s="81"/>
    </row>
    <row r="42" spans="1:12">
      <c r="A42" s="81"/>
      <c r="B42" s="183" t="s">
        <v>5</v>
      </c>
      <c r="C42" s="183"/>
      <c r="D42" s="36">
        <f>IF($E$18&lt;250000,Validations!B21,IF(AND($E$18&gt;250000,$E$18&lt;=749999),Validations!C21,Validations!D21))</f>
        <v>0.06</v>
      </c>
      <c r="E42" s="37">
        <f t="shared" si="0"/>
        <v>40800</v>
      </c>
      <c r="F42" s="33"/>
      <c r="G42" s="33"/>
      <c r="H42" s="33"/>
      <c r="I42" s="33"/>
      <c r="J42" s="33"/>
      <c r="K42" s="33"/>
      <c r="L42" s="81"/>
    </row>
    <row r="43" spans="1:12">
      <c r="A43" s="81"/>
      <c r="B43" s="183" t="s">
        <v>6</v>
      </c>
      <c r="C43" s="183"/>
      <c r="D43" s="36">
        <f>IF($E$18&lt;250000,Validations!B22,IF(AND($E$18&gt;250000,$E$18&lt;=749999),Validations!C22,Validations!D22))</f>
        <v>0.02</v>
      </c>
      <c r="E43" s="37">
        <f t="shared" si="0"/>
        <v>13600</v>
      </c>
      <c r="F43" s="33"/>
      <c r="G43" s="33"/>
      <c r="H43" s="33"/>
      <c r="I43" s="33"/>
      <c r="J43" s="33"/>
      <c r="K43" s="33"/>
      <c r="L43" s="81"/>
    </row>
    <row r="44" spans="1:12">
      <c r="A44" s="81"/>
      <c r="B44" s="183" t="s">
        <v>39</v>
      </c>
      <c r="C44" s="183"/>
      <c r="D44" s="36">
        <f>IF($E$18&lt;250000,Validations!B23,IF(AND($E$18&gt;250000,$E$18&lt;=749999),Validations!C23,Validations!D23))</f>
        <v>0.03</v>
      </c>
      <c r="E44" s="37">
        <f t="shared" si="0"/>
        <v>20400</v>
      </c>
      <c r="F44" s="33"/>
      <c r="G44" s="33"/>
      <c r="H44" s="33"/>
      <c r="I44" s="33"/>
      <c r="J44" s="33"/>
      <c r="K44" s="33"/>
      <c r="L44" s="81"/>
    </row>
    <row r="45" spans="1:12">
      <c r="A45" s="81"/>
      <c r="B45" s="39"/>
      <c r="C45" s="40"/>
      <c r="D45" s="33"/>
      <c r="E45" s="33"/>
      <c r="G45" s="33"/>
      <c r="H45" s="33"/>
      <c r="I45" s="33"/>
      <c r="J45" s="33"/>
      <c r="K45" s="33"/>
      <c r="L45" s="81"/>
    </row>
    <row r="46" spans="1:12">
      <c r="A46" s="81"/>
      <c r="B46" s="42" t="s">
        <v>144</v>
      </c>
      <c r="C46" s="40"/>
      <c r="D46" s="33"/>
      <c r="E46" s="33"/>
      <c r="F46" s="33"/>
      <c r="G46" s="33"/>
      <c r="H46" s="33"/>
      <c r="I46" s="33"/>
      <c r="J46" s="33"/>
      <c r="K46" s="33"/>
      <c r="L46" s="81"/>
    </row>
    <row r="47" spans="1:12">
      <c r="A47" s="81"/>
      <c r="B47" s="177" t="s">
        <v>143</v>
      </c>
      <c r="C47" s="178"/>
      <c r="D47" s="176" t="s">
        <v>9</v>
      </c>
      <c r="E47" s="169"/>
      <c r="F47" s="169" t="s">
        <v>112</v>
      </c>
      <c r="G47" s="169"/>
      <c r="H47" s="169" t="s">
        <v>157</v>
      </c>
      <c r="I47" s="169"/>
      <c r="J47" s="169" t="s">
        <v>158</v>
      </c>
      <c r="K47" s="169"/>
      <c r="L47" s="81"/>
    </row>
    <row r="48" spans="1:12">
      <c r="A48" s="81"/>
      <c r="B48" s="179"/>
      <c r="C48" s="180"/>
      <c r="D48" s="43" t="s">
        <v>106</v>
      </c>
      <c r="E48" s="32" t="s">
        <v>107</v>
      </c>
      <c r="F48" s="32" t="s">
        <v>106</v>
      </c>
      <c r="G48" s="32" t="s">
        <v>107</v>
      </c>
      <c r="H48" s="32" t="s">
        <v>106</v>
      </c>
      <c r="I48" s="32" t="s">
        <v>107</v>
      </c>
      <c r="J48" s="32" t="s">
        <v>106</v>
      </c>
      <c r="K48" s="32" t="s">
        <v>107</v>
      </c>
      <c r="L48" s="81"/>
    </row>
    <row r="49" spans="1:14">
      <c r="A49" s="81"/>
      <c r="B49" s="181" t="s">
        <v>110</v>
      </c>
      <c r="C49" s="182"/>
      <c r="D49" s="115">
        <f t="shared" ref="D49:D56" si="1">$E$27*E37</f>
        <v>0</v>
      </c>
      <c r="E49" s="37">
        <f>IF($D$27&gt;0,(D49/$D$27),0)</f>
        <v>0</v>
      </c>
      <c r="F49" s="37">
        <f t="shared" ref="F49:F56" si="2">$E$28*E37</f>
        <v>224400</v>
      </c>
      <c r="G49" s="37">
        <f>IF($D$28&gt;0,(F49/$D$28),0)</f>
        <v>13200</v>
      </c>
      <c r="H49" s="37">
        <f t="shared" ref="H49:H56" si="3">$E$29*E37</f>
        <v>0</v>
      </c>
      <c r="I49" s="37">
        <f>IF($D$29&gt;0,(H49/$D$29),0)</f>
        <v>0</v>
      </c>
      <c r="J49" s="37">
        <f t="shared" ref="J49:J56" si="4">$E$30*E37</f>
        <v>0</v>
      </c>
      <c r="K49" s="37">
        <f>IF($D$30&gt;0,(J49/$D$30),0)</f>
        <v>0</v>
      </c>
      <c r="L49" s="81"/>
    </row>
    <row r="50" spans="1:14">
      <c r="A50" s="81"/>
      <c r="B50" s="175" t="s">
        <v>1</v>
      </c>
      <c r="C50" s="175"/>
      <c r="D50" s="115">
        <f t="shared" si="1"/>
        <v>0</v>
      </c>
      <c r="E50" s="37">
        <f t="shared" ref="E50:E56" si="5">IF($D$27&gt;0,(D50/$D$27),0)</f>
        <v>0</v>
      </c>
      <c r="F50" s="37">
        <f t="shared" si="2"/>
        <v>74800</v>
      </c>
      <c r="G50" s="37">
        <f t="shared" ref="G50:G56" si="6">IF($D$28&gt;0,(F50/$D$28),0)</f>
        <v>4400</v>
      </c>
      <c r="H50" s="37">
        <f t="shared" si="3"/>
        <v>0</v>
      </c>
      <c r="I50" s="37">
        <f t="shared" ref="I50:I56" si="7">IF($D$29&gt;0,(H50/$D$29),0)</f>
        <v>0</v>
      </c>
      <c r="J50" s="37">
        <f t="shared" si="4"/>
        <v>0</v>
      </c>
      <c r="K50" s="37">
        <f t="shared" ref="K50:K56" si="8">IF($D$30&gt;0,(J50/$D$30),0)</f>
        <v>0</v>
      </c>
      <c r="L50" s="81"/>
    </row>
    <row r="51" spans="1:14">
      <c r="A51" s="81"/>
      <c r="B51" s="175" t="s">
        <v>2</v>
      </c>
      <c r="C51" s="175"/>
      <c r="D51" s="115">
        <f t="shared" si="1"/>
        <v>0</v>
      </c>
      <c r="E51" s="37">
        <f t="shared" si="5"/>
        <v>0</v>
      </c>
      <c r="F51" s="37">
        <f t="shared" si="2"/>
        <v>122400</v>
      </c>
      <c r="G51" s="37">
        <f t="shared" si="6"/>
        <v>7200</v>
      </c>
      <c r="H51" s="37">
        <f t="shared" si="3"/>
        <v>0</v>
      </c>
      <c r="I51" s="37">
        <f t="shared" si="7"/>
        <v>0</v>
      </c>
      <c r="J51" s="37">
        <f t="shared" si="4"/>
        <v>0</v>
      </c>
      <c r="K51" s="37">
        <f t="shared" si="8"/>
        <v>0</v>
      </c>
      <c r="L51" s="81"/>
    </row>
    <row r="52" spans="1:14">
      <c r="A52" s="81"/>
      <c r="B52" s="175" t="s">
        <v>3</v>
      </c>
      <c r="C52" s="175"/>
      <c r="D52" s="115">
        <f t="shared" si="1"/>
        <v>0</v>
      </c>
      <c r="E52" s="37">
        <f t="shared" si="5"/>
        <v>0</v>
      </c>
      <c r="F52" s="37">
        <f t="shared" si="2"/>
        <v>108800</v>
      </c>
      <c r="G52" s="37">
        <f t="shared" si="6"/>
        <v>6400</v>
      </c>
      <c r="H52" s="37">
        <f t="shared" si="3"/>
        <v>0</v>
      </c>
      <c r="I52" s="37">
        <f t="shared" si="7"/>
        <v>0</v>
      </c>
      <c r="J52" s="37">
        <f t="shared" si="4"/>
        <v>0</v>
      </c>
      <c r="K52" s="37">
        <f t="shared" si="8"/>
        <v>0</v>
      </c>
      <c r="L52" s="81"/>
    </row>
    <row r="53" spans="1:14">
      <c r="A53" s="81"/>
      <c r="B53" s="175" t="s">
        <v>4</v>
      </c>
      <c r="C53" s="175"/>
      <c r="D53" s="115">
        <f t="shared" si="1"/>
        <v>0</v>
      </c>
      <c r="E53" s="37">
        <f t="shared" si="5"/>
        <v>0</v>
      </c>
      <c r="F53" s="37">
        <f t="shared" si="2"/>
        <v>74800</v>
      </c>
      <c r="G53" s="37">
        <f t="shared" si="6"/>
        <v>4400</v>
      </c>
      <c r="H53" s="37">
        <f t="shared" si="3"/>
        <v>0</v>
      </c>
      <c r="I53" s="37">
        <f t="shared" si="7"/>
        <v>0</v>
      </c>
      <c r="J53" s="37">
        <f t="shared" si="4"/>
        <v>0</v>
      </c>
      <c r="K53" s="37">
        <f t="shared" si="8"/>
        <v>0</v>
      </c>
      <c r="L53" s="81"/>
    </row>
    <row r="54" spans="1:14">
      <c r="A54" s="81"/>
      <c r="B54" s="175" t="s">
        <v>5</v>
      </c>
      <c r="C54" s="175"/>
      <c r="D54" s="115">
        <f t="shared" si="1"/>
        <v>0</v>
      </c>
      <c r="E54" s="37">
        <f t="shared" si="5"/>
        <v>0</v>
      </c>
      <c r="F54" s="37">
        <f t="shared" si="2"/>
        <v>40800</v>
      </c>
      <c r="G54" s="37">
        <f t="shared" si="6"/>
        <v>2400</v>
      </c>
      <c r="H54" s="37">
        <f t="shared" si="3"/>
        <v>0</v>
      </c>
      <c r="I54" s="37">
        <f t="shared" si="7"/>
        <v>0</v>
      </c>
      <c r="J54" s="37">
        <f t="shared" si="4"/>
        <v>0</v>
      </c>
      <c r="K54" s="37">
        <f t="shared" si="8"/>
        <v>0</v>
      </c>
      <c r="L54" s="81"/>
    </row>
    <row r="55" spans="1:14">
      <c r="A55" s="81"/>
      <c r="B55" s="175" t="s">
        <v>6</v>
      </c>
      <c r="C55" s="175"/>
      <c r="D55" s="115">
        <f t="shared" si="1"/>
        <v>0</v>
      </c>
      <c r="E55" s="37">
        <f t="shared" si="5"/>
        <v>0</v>
      </c>
      <c r="F55" s="37">
        <f t="shared" si="2"/>
        <v>13600</v>
      </c>
      <c r="G55" s="37">
        <f t="shared" si="6"/>
        <v>800</v>
      </c>
      <c r="H55" s="37">
        <f t="shared" si="3"/>
        <v>0</v>
      </c>
      <c r="I55" s="37">
        <f t="shared" si="7"/>
        <v>0</v>
      </c>
      <c r="J55" s="37">
        <f t="shared" si="4"/>
        <v>0</v>
      </c>
      <c r="K55" s="37">
        <f t="shared" si="8"/>
        <v>0</v>
      </c>
      <c r="L55" s="81"/>
    </row>
    <row r="56" spans="1:14">
      <c r="A56" s="81"/>
      <c r="B56" s="175" t="s">
        <v>39</v>
      </c>
      <c r="C56" s="175"/>
      <c r="D56" s="115">
        <f t="shared" si="1"/>
        <v>0</v>
      </c>
      <c r="E56" s="37">
        <f t="shared" si="5"/>
        <v>0</v>
      </c>
      <c r="F56" s="37">
        <f t="shared" si="2"/>
        <v>20400</v>
      </c>
      <c r="G56" s="37">
        <f t="shared" si="6"/>
        <v>1200</v>
      </c>
      <c r="H56" s="37">
        <f t="shared" si="3"/>
        <v>0</v>
      </c>
      <c r="I56" s="37">
        <f t="shared" si="7"/>
        <v>0</v>
      </c>
      <c r="J56" s="37">
        <f t="shared" si="4"/>
        <v>0</v>
      </c>
      <c r="K56" s="37">
        <f t="shared" si="8"/>
        <v>0</v>
      </c>
      <c r="L56" s="81"/>
    </row>
    <row r="57" spans="1:14" ht="16" thickBot="1">
      <c r="A57" s="81"/>
      <c r="B57" s="188" t="s">
        <v>106</v>
      </c>
      <c r="C57" s="188"/>
      <c r="D57" s="44">
        <f>SUM(D49:D56)</f>
        <v>0</v>
      </c>
      <c r="E57" s="44">
        <f t="shared" ref="E57:K57" si="9">SUM(E49:E56)</f>
        <v>0</v>
      </c>
      <c r="F57" s="44">
        <f t="shared" si="9"/>
        <v>680000</v>
      </c>
      <c r="G57" s="44">
        <f t="shared" si="9"/>
        <v>40000</v>
      </c>
      <c r="H57" s="44">
        <f t="shared" si="9"/>
        <v>0</v>
      </c>
      <c r="I57" s="44">
        <f t="shared" si="9"/>
        <v>0</v>
      </c>
      <c r="J57" s="44">
        <f t="shared" si="9"/>
        <v>0</v>
      </c>
      <c r="K57" s="44">
        <f t="shared" si="9"/>
        <v>0</v>
      </c>
      <c r="L57" s="81"/>
    </row>
    <row r="58" spans="1:14" ht="60" customHeight="1" thickTop="1">
      <c r="A58" s="81"/>
      <c r="B58" s="45"/>
      <c r="C58" s="45"/>
      <c r="D58" s="46"/>
      <c r="E58" s="47"/>
      <c r="F58" s="46"/>
      <c r="G58" s="48" t="str">
        <f>IF(G57&gt;0,IF(G57&lt;20000,"INDUSTRY BENCHMARKS SUGGEST YOUR BUDGET MAY BE TOO LOW","YOUR BUDGET LOOKS TO BE IN LINE WITH SHOWS OF THIS TYPE")," ")</f>
        <v>YOUR BUDGET LOOKS TO BE IN LINE WITH SHOWS OF THIS TYPE</v>
      </c>
      <c r="H58" s="46"/>
      <c r="I58" s="49" t="str">
        <f>IF(I57&gt;0,IF(I57&lt;33000,"INDUSTRY BENCHMARKS SUGGEST YOUR BUDGET MAY BE TOO LOW","YOUR BUDGET LOOKS TO BE IN LINE WITH SHOWS OF THIS TYPE")," ")</f>
        <v xml:space="preserve"> </v>
      </c>
      <c r="J58" s="46"/>
      <c r="K58" s="48" t="str">
        <f>IF(K57&gt;0,IF(K57&lt;43000,"INDUSTRY BENCHMARKS SUGGEST YOUR BUDGET MAY BE TOO LOW","YOUR BUDGET LOOKS TO BE IN LINE WITH SHOWS OF THIS TYPE")," ")</f>
        <v xml:space="preserve"> </v>
      </c>
      <c r="L58" s="81"/>
    </row>
    <row r="59" spans="1:14" ht="14" customHeight="1">
      <c r="A59" s="81"/>
      <c r="B59" s="45"/>
      <c r="C59" s="45"/>
      <c r="D59" s="46"/>
      <c r="E59" s="47"/>
      <c r="F59" s="46"/>
      <c r="G59" s="71" t="s">
        <v>140</v>
      </c>
      <c r="H59" s="46"/>
      <c r="I59" s="71" t="s">
        <v>140</v>
      </c>
      <c r="J59" s="46"/>
      <c r="K59" s="71" t="s">
        <v>140</v>
      </c>
      <c r="L59" s="81"/>
    </row>
    <row r="60" spans="1:14" ht="18" customHeight="1">
      <c r="A60" s="100"/>
      <c r="B60" s="119" t="s">
        <v>244</v>
      </c>
      <c r="C60" s="50"/>
      <c r="D60" s="51"/>
      <c r="E60" s="51"/>
      <c r="F60" s="51"/>
      <c r="G60" s="51"/>
      <c r="H60" s="51"/>
      <c r="I60" s="51"/>
      <c r="J60" s="51"/>
      <c r="K60" s="51"/>
      <c r="L60" s="81"/>
    </row>
    <row r="61" spans="1:14" ht="22" customHeight="1">
      <c r="A61" s="81"/>
      <c r="B61" s="162" t="s">
        <v>146</v>
      </c>
      <c r="C61" s="162"/>
      <c r="D61" s="162"/>
      <c r="E61" s="162"/>
      <c r="F61" s="162"/>
      <c r="G61" s="162"/>
      <c r="H61" s="162"/>
      <c r="I61" s="162"/>
      <c r="J61" s="162"/>
      <c r="K61" s="162"/>
      <c r="L61" s="81"/>
    </row>
    <row r="62" spans="1:14" ht="4" customHeight="1">
      <c r="A62" s="81"/>
      <c r="B62" s="52"/>
      <c r="C62" s="52"/>
      <c r="D62" s="53"/>
      <c r="E62" s="54"/>
      <c r="F62" s="53"/>
      <c r="G62" s="55"/>
      <c r="H62" s="53"/>
      <c r="I62" s="55"/>
      <c r="J62" s="46"/>
      <c r="K62" s="49"/>
      <c r="L62" s="81"/>
    </row>
    <row r="63" spans="1:14" ht="17" customHeight="1">
      <c r="A63" s="81"/>
      <c r="B63" s="33"/>
      <c r="C63" s="33"/>
      <c r="D63" s="33"/>
      <c r="E63" s="56" t="s">
        <v>115</v>
      </c>
      <c r="F63" s="52"/>
      <c r="G63" s="53"/>
      <c r="H63" s="54"/>
      <c r="I63" s="53"/>
      <c r="J63" s="55"/>
      <c r="K63" s="53"/>
      <c r="L63" s="101"/>
      <c r="M63" s="25"/>
      <c r="N63" s="26"/>
    </row>
    <row r="64" spans="1:14" ht="36" customHeight="1">
      <c r="A64" s="81"/>
      <c r="B64" s="33"/>
      <c r="C64" s="33"/>
      <c r="D64" s="33"/>
      <c r="E64" s="170" t="s">
        <v>285</v>
      </c>
      <c r="F64" s="171"/>
      <c r="G64" s="147" t="s">
        <v>284</v>
      </c>
      <c r="H64" s="54"/>
      <c r="I64" s="53"/>
      <c r="J64" s="55"/>
      <c r="K64" s="53"/>
      <c r="L64" s="101"/>
      <c r="M64" s="25"/>
      <c r="N64" s="26"/>
    </row>
    <row r="65" spans="1:15" ht="19" customHeight="1">
      <c r="A65" s="81"/>
      <c r="B65" s="33"/>
      <c r="C65" s="33"/>
      <c r="D65" s="33"/>
      <c r="E65" s="216" t="str">
        <f>IF($E$23&lt;=2,"Essentials (Free)","Enterprise")</f>
        <v>Enterprise</v>
      </c>
      <c r="F65" s="216"/>
      <c r="G65" s="57">
        <f>IF($E$65="Essentials (Free)",0,(2199+($E$23*2)+(J23*1548*0.67)+(J24*948*1)))</f>
        <v>2233</v>
      </c>
      <c r="H65" s="53"/>
      <c r="I65" s="54"/>
      <c r="J65" s="53"/>
      <c r="K65" s="55"/>
      <c r="L65" s="102"/>
      <c r="M65" s="29"/>
      <c r="N65" s="25"/>
      <c r="O65" s="26"/>
    </row>
    <row r="66" spans="1:15" ht="9" customHeight="1">
      <c r="A66" s="81"/>
      <c r="B66" s="52"/>
      <c r="C66" s="52"/>
      <c r="D66" s="53"/>
      <c r="E66" s="54"/>
      <c r="F66" s="53"/>
      <c r="G66" s="55"/>
      <c r="H66" s="53"/>
      <c r="I66" s="55"/>
      <c r="J66" s="46"/>
      <c r="K66" s="49"/>
      <c r="L66" s="81"/>
    </row>
    <row r="67" spans="1:15" ht="9" customHeight="1">
      <c r="A67" s="81"/>
      <c r="B67" s="52"/>
      <c r="C67" s="52"/>
      <c r="D67" s="53"/>
      <c r="E67" s="54"/>
      <c r="F67" s="53"/>
      <c r="G67" s="55"/>
      <c r="H67" s="53"/>
      <c r="I67" s="55"/>
      <c r="J67" s="46"/>
      <c r="K67" s="49"/>
      <c r="L67" s="81"/>
    </row>
    <row r="68" spans="1:15" ht="14" customHeight="1">
      <c r="A68" s="81"/>
      <c r="B68" s="103" t="s">
        <v>270</v>
      </c>
      <c r="C68" s="52"/>
      <c r="D68" s="53"/>
      <c r="E68" s="54"/>
      <c r="F68" s="53"/>
      <c r="G68" s="55"/>
      <c r="H68" s="53"/>
      <c r="I68" s="55"/>
      <c r="J68" s="46"/>
      <c r="K68" s="49"/>
      <c r="L68" s="81"/>
    </row>
    <row r="69" spans="1:15" ht="14" customHeight="1">
      <c r="A69" s="81"/>
      <c r="B69" s="169" t="s">
        <v>128</v>
      </c>
      <c r="C69" s="169"/>
      <c r="D69" s="169" t="s">
        <v>272</v>
      </c>
      <c r="E69" s="169"/>
      <c r="F69" s="169"/>
      <c r="G69" s="169" t="s">
        <v>159</v>
      </c>
      <c r="H69" s="169"/>
      <c r="I69" s="104" t="s">
        <v>271</v>
      </c>
      <c r="J69" s="46"/>
      <c r="K69" s="49"/>
      <c r="L69" s="81"/>
    </row>
    <row r="70" spans="1:15" ht="47" customHeight="1">
      <c r="A70" s="81"/>
      <c r="B70" s="198" t="s">
        <v>3</v>
      </c>
      <c r="C70" s="198"/>
      <c r="D70" s="185" t="s">
        <v>150</v>
      </c>
      <c r="E70" s="186"/>
      <c r="F70" s="186"/>
      <c r="G70" s="192" t="s">
        <v>155</v>
      </c>
      <c r="H70" s="192"/>
      <c r="I70" s="63">
        <f>IF(G70=Validations!H54,Validations!K54,IF(G70=Validations!H55,Validations!K55,IF(G70=Validations!H56,Validations!K56)))</f>
        <v>0.26</v>
      </c>
      <c r="J70" s="105" t="s">
        <v>138</v>
      </c>
      <c r="K70" s="33"/>
      <c r="L70" s="81"/>
    </row>
    <row r="71" spans="1:15" ht="47" customHeight="1">
      <c r="A71" s="81"/>
      <c r="B71" s="187" t="s">
        <v>161</v>
      </c>
      <c r="C71" s="187"/>
      <c r="D71" s="184" t="s">
        <v>151</v>
      </c>
      <c r="E71" s="184"/>
      <c r="F71" s="184"/>
      <c r="G71" s="192" t="s">
        <v>131</v>
      </c>
      <c r="H71" s="192"/>
      <c r="I71" s="63">
        <f>IF(G71=Validations!H44,0.26,0)</f>
        <v>0</v>
      </c>
      <c r="J71" s="105" t="s">
        <v>87</v>
      </c>
      <c r="K71" s="33"/>
      <c r="L71" s="81"/>
    </row>
    <row r="72" spans="1:15" ht="47" customHeight="1">
      <c r="A72" s="81"/>
      <c r="B72" s="187" t="s">
        <v>127</v>
      </c>
      <c r="C72" s="187"/>
      <c r="D72" s="184" t="s">
        <v>160</v>
      </c>
      <c r="E72" s="184"/>
      <c r="F72" s="184"/>
      <c r="G72" s="193" t="str">
        <f>IF(J57&gt;0,"Your Show Mix Suggests This Should Be Used In Savings Calculation","Your Show Mix Suggests This Should Not Be Used In Savings Calculation")</f>
        <v>Your Show Mix Suggests This Should Not Be Used In Savings Calculation</v>
      </c>
      <c r="H72" s="193"/>
      <c r="I72" s="63">
        <f>IF(G72="Your Show Mix Suggests This Should Be Used In Savings Calculation",0.26,0)</f>
        <v>0</v>
      </c>
      <c r="J72" s="105" t="s">
        <v>205</v>
      </c>
      <c r="K72" s="33"/>
      <c r="L72" s="81"/>
    </row>
    <row r="73" spans="1:15" ht="47" customHeight="1">
      <c r="A73" s="81"/>
      <c r="B73" s="187" t="s">
        <v>124</v>
      </c>
      <c r="C73" s="187"/>
      <c r="D73" s="184" t="s">
        <v>136</v>
      </c>
      <c r="E73" s="184"/>
      <c r="F73" s="184"/>
      <c r="G73" s="194" t="str">
        <f>"TOTAL STAFF: "&amp;(D27*Validations!K51*Validations!D29)+(D28*Validations!K51*Validations!D30)+(D29*Validations!K51*Validations!D31)+(D30*Validations!K51*Validations!D32)</f>
        <v>TOTAL STAFF: 51</v>
      </c>
      <c r="H73" s="193"/>
      <c r="I73" s="63">
        <v>0.25</v>
      </c>
      <c r="J73" s="105" t="s">
        <v>137</v>
      </c>
      <c r="K73" s="33"/>
      <c r="L73" s="81"/>
    </row>
    <row r="74" spans="1:15" ht="47" customHeight="1">
      <c r="A74" s="81"/>
      <c r="B74" s="187" t="s">
        <v>125</v>
      </c>
      <c r="C74" s="187"/>
      <c r="D74" s="191" t="s">
        <v>273</v>
      </c>
      <c r="E74" s="191"/>
      <c r="F74" s="191"/>
      <c r="G74" s="193" t="str">
        <f>"TOTAL STAFF: "&amp;(D27*(Validations!K51*(Validations!C29/100)))+(D28*(Validations!K51*(Validations!C30/100)))+(D29*(Validations!K51*(Validations!C31/100)))+(D30*(Validations!K51*(Validations!C32/100)))</f>
        <v>TOTAL STAFF: 51</v>
      </c>
      <c r="H74" s="193"/>
      <c r="I74" s="63">
        <v>0.18</v>
      </c>
      <c r="J74" s="41" t="s">
        <v>198</v>
      </c>
      <c r="K74" s="33"/>
      <c r="L74" s="81"/>
    </row>
    <row r="75" spans="1:15" ht="47" customHeight="1">
      <c r="A75" s="81"/>
      <c r="B75" s="187" t="s">
        <v>126</v>
      </c>
      <c r="C75" s="187"/>
      <c r="D75" s="184" t="s">
        <v>130</v>
      </c>
      <c r="E75" s="184"/>
      <c r="F75" s="184"/>
      <c r="G75" s="192" t="s">
        <v>133</v>
      </c>
      <c r="H75" s="192"/>
      <c r="I75" s="70" t="str">
        <f>"$"&amp;(IF(G75=Validations!H48,Validations!C45,Validations!E45))&amp;" Per Day"</f>
        <v>$47 Per Day</v>
      </c>
      <c r="J75" s="124" t="s">
        <v>246</v>
      </c>
      <c r="K75" s="33"/>
      <c r="L75" s="81"/>
    </row>
    <row r="76" spans="1:15" ht="47" customHeight="1">
      <c r="A76" s="81"/>
      <c r="B76" s="187" t="s">
        <v>192</v>
      </c>
      <c r="C76" s="187"/>
      <c r="D76" s="184" t="s">
        <v>129</v>
      </c>
      <c r="E76" s="184"/>
      <c r="F76" s="184"/>
      <c r="G76" s="192" t="s">
        <v>193</v>
      </c>
      <c r="H76" s="192"/>
      <c r="I76" s="64">
        <f>IF(G76=Validations!H54,Validations!K54,IF(G76=Validations!H55,Validations!K55,IF(G76=Validations!H56,Validations!K56,IF(G76=Validations!H57,Validations!K57))))</f>
        <v>0</v>
      </c>
      <c r="J76" s="41" t="s">
        <v>139</v>
      </c>
      <c r="K76" s="33"/>
      <c r="L76" s="81"/>
    </row>
    <row r="77" spans="1:15" ht="13" customHeight="1">
      <c r="A77" s="81"/>
      <c r="B77" s="33"/>
      <c r="C77" s="33"/>
      <c r="D77" s="52"/>
      <c r="E77" s="52"/>
      <c r="F77" s="52"/>
      <c r="G77" s="52"/>
      <c r="H77" s="52"/>
      <c r="I77" s="52"/>
      <c r="J77" s="33"/>
      <c r="K77" s="33"/>
      <c r="L77" s="81"/>
    </row>
    <row r="78" spans="1:15" s="90" customFormat="1" ht="18" customHeight="1">
      <c r="A78" s="100"/>
      <c r="B78" s="119" t="s">
        <v>245</v>
      </c>
      <c r="C78" s="50"/>
      <c r="D78" s="51"/>
      <c r="E78" s="51"/>
      <c r="F78" s="51"/>
      <c r="G78" s="51"/>
      <c r="H78" s="51"/>
      <c r="I78" s="51"/>
      <c r="J78" s="51"/>
      <c r="K78" s="51"/>
      <c r="L78" s="81"/>
    </row>
    <row r="79" spans="1:15" s="90" customFormat="1" ht="22" customHeight="1">
      <c r="A79" s="81"/>
      <c r="B79" s="161" t="s">
        <v>253</v>
      </c>
      <c r="C79" s="162"/>
      <c r="D79" s="162"/>
      <c r="E79" s="162"/>
      <c r="F79" s="162"/>
      <c r="G79" s="162"/>
      <c r="H79" s="162"/>
      <c r="I79" s="162"/>
      <c r="J79" s="162"/>
      <c r="K79" s="162"/>
      <c r="L79" s="81"/>
    </row>
    <row r="80" spans="1:15">
      <c r="A80" s="81"/>
      <c r="B80" s="103" t="s">
        <v>275</v>
      </c>
      <c r="C80" s="33"/>
      <c r="D80" s="52"/>
      <c r="E80" s="52"/>
      <c r="F80" s="52"/>
      <c r="G80" s="52"/>
      <c r="H80" s="52"/>
      <c r="I80" s="52"/>
      <c r="J80" s="33"/>
      <c r="K80" s="33"/>
      <c r="L80" s="81"/>
    </row>
    <row r="81" spans="1:12">
      <c r="A81" s="81"/>
      <c r="B81" s="169" t="s">
        <v>128</v>
      </c>
      <c r="C81" s="169"/>
      <c r="D81" s="169"/>
      <c r="E81" s="32" t="s">
        <v>276</v>
      </c>
      <c r="F81" s="32" t="s">
        <v>277</v>
      </c>
      <c r="G81" s="169" t="s">
        <v>180</v>
      </c>
      <c r="H81" s="169"/>
      <c r="I81" s="169"/>
      <c r="J81" s="169"/>
      <c r="K81" s="33"/>
      <c r="L81" s="81"/>
    </row>
    <row r="82" spans="1:12" ht="45" customHeight="1">
      <c r="A82" s="81"/>
      <c r="B82" s="187" t="s">
        <v>171</v>
      </c>
      <c r="C82" s="187"/>
      <c r="D82" s="187"/>
      <c r="E82" s="61">
        <f>((D52+F52+H52+J52)+(D50+F50+H50+J50))*I70*0.5</f>
        <v>23868</v>
      </c>
      <c r="F82" s="61">
        <f>E82/$E$23</f>
        <v>1404</v>
      </c>
      <c r="G82" s="184" t="s">
        <v>274</v>
      </c>
      <c r="H82" s="184"/>
      <c r="I82" s="184"/>
      <c r="J82" s="184"/>
      <c r="K82" s="33"/>
      <c r="L82" s="81"/>
    </row>
    <row r="83" spans="1:12" ht="45" customHeight="1">
      <c r="A83" s="81"/>
      <c r="B83" s="187" t="s">
        <v>173</v>
      </c>
      <c r="C83" s="187"/>
      <c r="D83" s="187"/>
      <c r="E83" s="61">
        <f>((((D52+F52+H52+J52)+(D53+F53+H53+J53))*0.25)*I71)</f>
        <v>0</v>
      </c>
      <c r="F83" s="61">
        <f t="shared" ref="F83:F89" si="10">E83/$E$23</f>
        <v>0</v>
      </c>
      <c r="G83" s="184" t="s">
        <v>278</v>
      </c>
      <c r="H83" s="184"/>
      <c r="I83" s="184"/>
      <c r="J83" s="184"/>
      <c r="K83" s="33"/>
      <c r="L83" s="81"/>
    </row>
    <row r="84" spans="1:12" ht="45" customHeight="1">
      <c r="A84" s="81"/>
      <c r="B84" s="187" t="s">
        <v>172</v>
      </c>
      <c r="C84" s="187"/>
      <c r="D84" s="187"/>
      <c r="E84" s="61">
        <f>IF(G71=Validations!H45,0,(('Eventuosity ROI Calculator'!D27+'Eventuosity ROI Calculator'!D28+'Eventuosity ROI Calculator'!D29)*(Validations!C59*Validations!C57+Validations!C58))+(D30*((Validations!C57+Validations!C58)*Validations!C60)))</f>
        <v>0</v>
      </c>
      <c r="F84" s="61">
        <f t="shared" si="10"/>
        <v>0</v>
      </c>
      <c r="G84" s="184" t="s">
        <v>189</v>
      </c>
      <c r="H84" s="184"/>
      <c r="I84" s="184"/>
      <c r="J84" s="184"/>
      <c r="K84" s="33"/>
      <c r="L84" s="81"/>
    </row>
    <row r="85" spans="1:12" ht="60" customHeight="1">
      <c r="A85" s="81"/>
      <c r="B85" s="187" t="s">
        <v>174</v>
      </c>
      <c r="C85" s="187"/>
      <c r="D85" s="187"/>
      <c r="E85" s="61">
        <f>IF(G72="Your Show Mix Suggests This Should Not Be Used In Savings Calculation",0,((D27+D28+D29)*Validations!E29*(Validations!C52+Validations!C54)*Validations!C56)+(D30*Validations!C57*(Validations!C55+Validations!C53)))</f>
        <v>0</v>
      </c>
      <c r="F85" s="61">
        <f t="shared" si="10"/>
        <v>0</v>
      </c>
      <c r="G85" s="184" t="s">
        <v>190</v>
      </c>
      <c r="H85" s="184"/>
      <c r="I85" s="184"/>
      <c r="J85" s="184"/>
      <c r="K85" s="33"/>
      <c r="L85" s="81"/>
    </row>
    <row r="86" spans="1:12" ht="45" customHeight="1">
      <c r="A86" s="81"/>
      <c r="B86" s="195" t="s">
        <v>124</v>
      </c>
      <c r="C86" s="196"/>
      <c r="D86" s="197"/>
      <c r="E86" s="65">
        <f>(((D27*Validations!K51*Validations!D29)+(D28*Validations!K51*Validations!D30)+(D29*Validations!K51*Validations!D31)+(D30*Validations!K51*Validations!D32))*Validations!C49)*I73*0.75</f>
        <v>3452.0625</v>
      </c>
      <c r="F86" s="61">
        <f t="shared" si="10"/>
        <v>203.0625</v>
      </c>
      <c r="G86" s="184" t="s">
        <v>187</v>
      </c>
      <c r="H86" s="184"/>
      <c r="I86" s="184"/>
      <c r="J86" s="184"/>
      <c r="K86" s="33"/>
      <c r="L86" s="81"/>
    </row>
    <row r="87" spans="1:12" ht="45" customHeight="1">
      <c r="A87" s="81"/>
      <c r="B87" s="195" t="s">
        <v>125</v>
      </c>
      <c r="C87" s="196"/>
      <c r="D87" s="197"/>
      <c r="E87" s="65">
        <f>(IF(G75=Validations!H48,(E39*Validations!D46*'Eventuosity ROI Calculator'!I74),(E39*Validations!F46*'Eventuosity ROI Calculator'!I74))+IF(G75=Validations!H48,(E23*Validations!C46),E23*Validations!E46))</f>
        <v>14468.771986970685</v>
      </c>
      <c r="F87" s="61">
        <f t="shared" si="10"/>
        <v>851.10423452768737</v>
      </c>
      <c r="G87" s="184" t="s">
        <v>188</v>
      </c>
      <c r="H87" s="184"/>
      <c r="I87" s="184"/>
      <c r="J87" s="184"/>
      <c r="K87" s="33"/>
      <c r="L87" s="81"/>
    </row>
    <row r="88" spans="1:12" ht="45" customHeight="1">
      <c r="A88" s="81"/>
      <c r="B88" s="195" t="s">
        <v>126</v>
      </c>
      <c r="C88" s="196"/>
      <c r="D88" s="197"/>
      <c r="E88" s="61">
        <f>IF(G75=Validations!H48,(Validations!C45*'Eventuosity ROI Calculator'!E23*3),(Validations!E45*'Eventuosity ROI Calculator'!E23*3))</f>
        <v>2397</v>
      </c>
      <c r="F88" s="61">
        <f t="shared" si="10"/>
        <v>141</v>
      </c>
      <c r="G88" s="184" t="s">
        <v>279</v>
      </c>
      <c r="H88" s="184"/>
      <c r="I88" s="184"/>
      <c r="J88" s="184"/>
      <c r="K88" s="33"/>
      <c r="L88" s="81"/>
    </row>
    <row r="89" spans="1:12" ht="46" customHeight="1">
      <c r="A89" s="81"/>
      <c r="B89" s="195" t="s">
        <v>6</v>
      </c>
      <c r="C89" s="196"/>
      <c r="D89" s="197"/>
      <c r="E89" s="61">
        <f>(D55+F55+H55+J55)*I76</f>
        <v>0</v>
      </c>
      <c r="F89" s="61">
        <f t="shared" si="10"/>
        <v>0</v>
      </c>
      <c r="G89" s="208" t="s">
        <v>280</v>
      </c>
      <c r="H89" s="209"/>
      <c r="I89" s="209"/>
      <c r="J89" s="210"/>
      <c r="K89" s="33"/>
      <c r="L89" s="81"/>
    </row>
    <row r="90" spans="1:12" ht="46" customHeight="1" thickBot="1">
      <c r="A90" s="81"/>
      <c r="B90" s="211" t="s">
        <v>194</v>
      </c>
      <c r="C90" s="211"/>
      <c r="D90" s="211"/>
      <c r="E90" s="106">
        <f>SUM(E82:E89)</f>
        <v>44185.834486970685</v>
      </c>
      <c r="F90" s="106">
        <f>SUM(F82:F89)</f>
        <v>2599.1667345276874</v>
      </c>
      <c r="G90" s="52"/>
      <c r="H90" s="52"/>
      <c r="I90" s="52"/>
      <c r="J90" s="52"/>
      <c r="K90" s="33"/>
      <c r="L90" s="81"/>
    </row>
    <row r="91" spans="1:12" ht="22" customHeight="1" thickTop="1">
      <c r="A91" s="81"/>
      <c r="B91" s="52"/>
      <c r="C91" s="107"/>
      <c r="D91" s="107"/>
      <c r="E91" s="52"/>
      <c r="F91" s="52"/>
      <c r="G91" s="52"/>
      <c r="H91" s="52"/>
      <c r="I91" s="52"/>
      <c r="J91" s="52"/>
      <c r="K91" s="33"/>
      <c r="L91" s="81"/>
    </row>
    <row r="92" spans="1:12">
      <c r="A92" s="81"/>
      <c r="B92" s="103" t="s">
        <v>281</v>
      </c>
      <c r="C92" s="107"/>
      <c r="D92" s="52"/>
      <c r="E92" s="52"/>
      <c r="F92" s="52"/>
      <c r="G92" s="52"/>
      <c r="H92" s="52"/>
      <c r="I92" s="52"/>
      <c r="J92" s="33"/>
      <c r="K92" s="33"/>
      <c r="L92" s="81"/>
    </row>
    <row r="93" spans="1:12">
      <c r="A93" s="81"/>
      <c r="B93" s="169" t="s">
        <v>128</v>
      </c>
      <c r="C93" s="169"/>
      <c r="D93" s="169"/>
      <c r="E93" s="169" t="s">
        <v>272</v>
      </c>
      <c r="F93" s="169"/>
      <c r="G93" s="169"/>
      <c r="H93" s="32" t="s">
        <v>276</v>
      </c>
      <c r="I93" s="32" t="s">
        <v>277</v>
      </c>
      <c r="J93" s="33"/>
      <c r="K93" s="33"/>
      <c r="L93" s="81"/>
    </row>
    <row r="94" spans="1:12" ht="76" customHeight="1">
      <c r="A94" s="81"/>
      <c r="B94" s="199" t="s">
        <v>225</v>
      </c>
      <c r="C94" s="199"/>
      <c r="D94" s="199"/>
      <c r="E94" s="184" t="s">
        <v>209</v>
      </c>
      <c r="F94" s="184"/>
      <c r="G94" s="184"/>
      <c r="H94" s="61">
        <f>((D27*Validations!I65)+('Eventuosity ROI Calculator'!D28*Validations!I66)+('Eventuosity ROI Calculator'!D29*Validations!I67)+('Eventuosity ROI Calculator'!D30*Validations!I68))*Validations!E67*Validations!I69</f>
        <v>11711.068800000001</v>
      </c>
      <c r="I94" s="61">
        <f>H94/$E$23</f>
        <v>688.88640000000009</v>
      </c>
      <c r="J94" s="108" t="s">
        <v>207</v>
      </c>
      <c r="K94" s="33"/>
      <c r="L94" s="81"/>
    </row>
    <row r="95" spans="1:12" ht="90" customHeight="1">
      <c r="A95" s="81"/>
      <c r="B95" s="199" t="s">
        <v>226</v>
      </c>
      <c r="C95" s="199"/>
      <c r="D95" s="199"/>
      <c r="E95" s="184" t="s">
        <v>208</v>
      </c>
      <c r="F95" s="184"/>
      <c r="G95" s="184"/>
      <c r="H95" s="61">
        <f>(((((D27*Validations!J65)+(D28*Validations!J66)+(D29*Validations!J67)+(D30*Validations!J68))/((D27*(Validations!K51*(Validations!C29/100)))+(D28*(Validations!K51*(Validations!C30/100)))+(D29*(Validations!K51*(Validations!C31/100)))+(D30*(Validations!K51*(Validations!C32/100)))))/(Validations!F75/60))-(((D27*4)+(D28*5*2)+(D29*8*2)+(D30*8*3))/((D27*(Validations!K51*(Validations!C29/100)))+(D28*(Validations!K51*(Validations!C30/100)))+(D29*(Validations!K51*(Validations!C31/100)))+(D30*(Validations!K51*(Validations!C32/100)))))/(Validations!F76/60))*(Validations!B71)*(((D27*4)+(D28*5*2)+(D29*8*2)+(D30*8*3)))</f>
        <v>63594.782608695561</v>
      </c>
      <c r="I95" s="61">
        <f>H95/$E$23</f>
        <v>3740.869565217386</v>
      </c>
      <c r="J95" s="109" t="s">
        <v>223</v>
      </c>
      <c r="K95" s="33"/>
      <c r="L95" s="81"/>
    </row>
    <row r="96" spans="1:12" ht="21" thickBot="1">
      <c r="A96" s="81"/>
      <c r="B96" s="189"/>
      <c r="C96" s="189"/>
      <c r="D96" s="189"/>
      <c r="E96" s="190" t="s">
        <v>227</v>
      </c>
      <c r="F96" s="190"/>
      <c r="G96" s="190"/>
      <c r="H96" s="75">
        <f>SUM(H89:H95)</f>
        <v>75305.851408695569</v>
      </c>
      <c r="I96" s="75">
        <f>SUM(I89:I95)</f>
        <v>4429.7559652173859</v>
      </c>
      <c r="J96" s="33"/>
      <c r="K96" s="33"/>
      <c r="L96" s="81"/>
    </row>
    <row r="97" spans="1:12" ht="10" customHeight="1" thickTop="1">
      <c r="A97" s="81"/>
      <c r="B97" s="33"/>
      <c r="C97" s="107"/>
      <c r="D97" s="52"/>
      <c r="E97" s="110"/>
      <c r="F97" s="110"/>
      <c r="G97" s="110"/>
      <c r="H97" s="52"/>
      <c r="I97" s="52"/>
      <c r="J97" s="33"/>
      <c r="K97" s="33"/>
      <c r="L97" s="81"/>
    </row>
    <row r="98" spans="1:12" ht="13" customHeight="1">
      <c r="A98" s="81"/>
      <c r="B98" s="143" t="s">
        <v>254</v>
      </c>
      <c r="C98" s="107"/>
      <c r="D98" s="52"/>
      <c r="E98" s="110"/>
      <c r="F98" s="110"/>
      <c r="G98" s="110"/>
      <c r="H98" s="52"/>
      <c r="I98" s="52"/>
      <c r="J98" s="33"/>
      <c r="K98" s="33"/>
      <c r="L98" s="81"/>
    </row>
    <row r="99" spans="1:12" ht="10" customHeight="1">
      <c r="A99" s="81"/>
      <c r="B99" s="33"/>
      <c r="C99" s="107"/>
      <c r="D99" s="52"/>
      <c r="E99" s="110"/>
      <c r="F99" s="110"/>
      <c r="G99" s="110"/>
      <c r="H99" s="52"/>
      <c r="I99" s="52"/>
      <c r="J99" s="33"/>
      <c r="K99" s="33"/>
      <c r="L99" s="81"/>
    </row>
    <row r="100" spans="1:12" ht="10" customHeight="1">
      <c r="A100" s="81"/>
      <c r="B100" s="33"/>
      <c r="C100" s="107"/>
      <c r="D100" s="52"/>
      <c r="E100" s="110"/>
      <c r="F100" s="110"/>
      <c r="G100" s="110"/>
      <c r="H100" s="52"/>
      <c r="I100" s="52"/>
      <c r="J100" s="33"/>
      <c r="K100" s="33"/>
      <c r="L100" s="81"/>
    </row>
    <row r="101" spans="1:12">
      <c r="A101" s="81"/>
      <c r="B101" s="129" t="s">
        <v>250</v>
      </c>
      <c r="C101" s="107"/>
      <c r="D101" s="52"/>
      <c r="E101" s="110"/>
      <c r="F101" s="110"/>
      <c r="G101" s="110"/>
      <c r="H101" s="52"/>
      <c r="I101" s="52"/>
      <c r="J101" s="33"/>
      <c r="K101" s="33"/>
      <c r="L101" s="81"/>
    </row>
    <row r="102" spans="1:12">
      <c r="A102" s="81"/>
      <c r="B102" s="229" t="s">
        <v>230</v>
      </c>
      <c r="C102" s="230"/>
      <c r="D102" s="230"/>
      <c r="E102" s="230"/>
      <c r="F102" s="230"/>
      <c r="G102" s="223" t="s">
        <v>235</v>
      </c>
      <c r="H102" s="223"/>
      <c r="I102" s="223"/>
      <c r="J102" s="224"/>
      <c r="K102" s="33"/>
      <c r="L102" s="81"/>
    </row>
    <row r="103" spans="1:12">
      <c r="A103" s="81"/>
      <c r="B103" s="219" t="s">
        <v>231</v>
      </c>
      <c r="C103" s="220"/>
      <c r="D103" s="220"/>
      <c r="E103" s="220"/>
      <c r="F103" s="220"/>
      <c r="G103" s="220" t="s">
        <v>236</v>
      </c>
      <c r="H103" s="220"/>
      <c r="I103" s="220"/>
      <c r="J103" s="225"/>
      <c r="K103" s="33"/>
      <c r="L103" s="81"/>
    </row>
    <row r="104" spans="1:12">
      <c r="A104" s="81"/>
      <c r="B104" s="219" t="s">
        <v>232</v>
      </c>
      <c r="C104" s="220"/>
      <c r="D104" s="220"/>
      <c r="E104" s="220"/>
      <c r="F104" s="220"/>
      <c r="G104" s="220" t="s">
        <v>237</v>
      </c>
      <c r="H104" s="220"/>
      <c r="I104" s="220"/>
      <c r="J104" s="225"/>
      <c r="K104" s="33"/>
      <c r="L104" s="81"/>
    </row>
    <row r="105" spans="1:12">
      <c r="A105" s="81"/>
      <c r="B105" s="219" t="s">
        <v>234</v>
      </c>
      <c r="C105" s="220"/>
      <c r="D105" s="220"/>
      <c r="E105" s="220"/>
      <c r="F105" s="220"/>
      <c r="G105" s="220" t="s">
        <v>238</v>
      </c>
      <c r="H105" s="220"/>
      <c r="I105" s="220"/>
      <c r="J105" s="225"/>
      <c r="K105" s="33"/>
      <c r="L105" s="81"/>
    </row>
    <row r="106" spans="1:12">
      <c r="A106" s="81"/>
      <c r="B106" s="221" t="s">
        <v>233</v>
      </c>
      <c r="C106" s="222"/>
      <c r="D106" s="222"/>
      <c r="E106" s="222"/>
      <c r="F106" s="222"/>
      <c r="G106" s="111"/>
      <c r="H106" s="111"/>
      <c r="I106" s="111"/>
      <c r="J106" s="112"/>
      <c r="K106" s="33"/>
      <c r="L106" s="81"/>
    </row>
    <row r="107" spans="1:12" ht="7" customHeight="1">
      <c r="A107" s="81"/>
      <c r="B107" s="113"/>
      <c r="C107" s="113"/>
      <c r="D107" s="113"/>
      <c r="E107" s="113"/>
      <c r="F107" s="113"/>
      <c r="G107" s="113"/>
      <c r="H107" s="113"/>
      <c r="I107" s="113"/>
      <c r="J107" s="114"/>
      <c r="K107" s="33"/>
      <c r="L107" s="81"/>
    </row>
    <row r="108" spans="1:12">
      <c r="A108" s="81"/>
      <c r="B108" s="81"/>
      <c r="C108" s="81"/>
      <c r="D108" s="81"/>
      <c r="E108" s="81"/>
      <c r="F108" s="81"/>
      <c r="G108" s="81"/>
      <c r="H108" s="81"/>
      <c r="I108" s="81"/>
      <c r="J108" s="81"/>
      <c r="K108" s="81"/>
      <c r="L108" s="81"/>
    </row>
  </sheetData>
  <sheetProtection password="8C76" sheet="1" objects="1" scenarios="1"/>
  <mergeCells count="112">
    <mergeCell ref="C4:E4"/>
    <mergeCell ref="C5:E5"/>
    <mergeCell ref="G6:J6"/>
    <mergeCell ref="B104:F104"/>
    <mergeCell ref="B105:F105"/>
    <mergeCell ref="B106:F106"/>
    <mergeCell ref="G102:J102"/>
    <mergeCell ref="G103:J103"/>
    <mergeCell ref="G104:J104"/>
    <mergeCell ref="G105:J105"/>
    <mergeCell ref="G23:I23"/>
    <mergeCell ref="G26:I28"/>
    <mergeCell ref="G13:I13"/>
    <mergeCell ref="G84:J84"/>
    <mergeCell ref="G85:J85"/>
    <mergeCell ref="G86:J86"/>
    <mergeCell ref="G87:J87"/>
    <mergeCell ref="G88:J88"/>
    <mergeCell ref="B81:D81"/>
    <mergeCell ref="B102:F102"/>
    <mergeCell ref="B103:F103"/>
    <mergeCell ref="B88:D88"/>
    <mergeCell ref="B82:D82"/>
    <mergeCell ref="B83:D83"/>
    <mergeCell ref="B84:D84"/>
    <mergeCell ref="B85:D85"/>
    <mergeCell ref="B89:D89"/>
    <mergeCell ref="B95:D95"/>
    <mergeCell ref="G7:H7"/>
    <mergeCell ref="B93:D93"/>
    <mergeCell ref="E93:G93"/>
    <mergeCell ref="B94:D94"/>
    <mergeCell ref="E94:G94"/>
    <mergeCell ref="G10:J10"/>
    <mergeCell ref="G11:J11"/>
    <mergeCell ref="B79:K79"/>
    <mergeCell ref="G89:J89"/>
    <mergeCell ref="B90:D90"/>
    <mergeCell ref="C8:E8"/>
    <mergeCell ref="C9:E9"/>
    <mergeCell ref="G8:H8"/>
    <mergeCell ref="G9:H9"/>
    <mergeCell ref="G12:I12"/>
    <mergeCell ref="E95:G95"/>
    <mergeCell ref="B22:K22"/>
    <mergeCell ref="E65:F65"/>
    <mergeCell ref="B50:C50"/>
    <mergeCell ref="B51:C51"/>
    <mergeCell ref="B96:D96"/>
    <mergeCell ref="E96:G96"/>
    <mergeCell ref="D74:F74"/>
    <mergeCell ref="D75:F75"/>
    <mergeCell ref="D76:F76"/>
    <mergeCell ref="G70:H70"/>
    <mergeCell ref="G71:H71"/>
    <mergeCell ref="G72:H72"/>
    <mergeCell ref="G73:H73"/>
    <mergeCell ref="G74:H74"/>
    <mergeCell ref="G75:H75"/>
    <mergeCell ref="G76:H76"/>
    <mergeCell ref="B74:C74"/>
    <mergeCell ref="B75:C75"/>
    <mergeCell ref="B76:C76"/>
    <mergeCell ref="B71:C71"/>
    <mergeCell ref="B73:C73"/>
    <mergeCell ref="D73:F73"/>
    <mergeCell ref="G81:J81"/>
    <mergeCell ref="G82:J82"/>
    <mergeCell ref="G83:J83"/>
    <mergeCell ref="B86:D86"/>
    <mergeCell ref="B87:D87"/>
    <mergeCell ref="B70:C70"/>
    <mergeCell ref="B52:C52"/>
    <mergeCell ref="D72:F72"/>
    <mergeCell ref="B39:C39"/>
    <mergeCell ref="B40:C40"/>
    <mergeCell ref="B41:C41"/>
    <mergeCell ref="G69:H69"/>
    <mergeCell ref="B38:C38"/>
    <mergeCell ref="B25:E25"/>
    <mergeCell ref="B69:C69"/>
    <mergeCell ref="D71:F71"/>
    <mergeCell ref="D70:F70"/>
    <mergeCell ref="D69:F69"/>
    <mergeCell ref="B72:C72"/>
    <mergeCell ref="H47:I47"/>
    <mergeCell ref="B57:C57"/>
    <mergeCell ref="B61:K61"/>
    <mergeCell ref="J47:K47"/>
    <mergeCell ref="B34:K34"/>
    <mergeCell ref="B1:D1"/>
    <mergeCell ref="B2:D2"/>
    <mergeCell ref="B17:K17"/>
    <mergeCell ref="E64:F64"/>
    <mergeCell ref="G19:J19"/>
    <mergeCell ref="E31:H31"/>
    <mergeCell ref="B23:D23"/>
    <mergeCell ref="B18:D18"/>
    <mergeCell ref="B53:C53"/>
    <mergeCell ref="B54:C54"/>
    <mergeCell ref="B55:C55"/>
    <mergeCell ref="B56:C56"/>
    <mergeCell ref="D47:E47"/>
    <mergeCell ref="F47:G47"/>
    <mergeCell ref="B47:C48"/>
    <mergeCell ref="B49:C49"/>
    <mergeCell ref="B42:C42"/>
    <mergeCell ref="B43:C43"/>
    <mergeCell ref="B44:C44"/>
    <mergeCell ref="B19:D19"/>
    <mergeCell ref="B36:C36"/>
    <mergeCell ref="B37:C37"/>
  </mergeCells>
  <phoneticPr fontId="10" type="noConversion"/>
  <conditionalFormatting sqref="D31 C32:C33 C45:C46">
    <cfRule type="containsText" dxfId="5" priority="7" operator="containsText" text="ENTER CORRECT # OF SHOWS">
      <formula>NOT(ISERROR(SEARCH("ENTER CORRECT # OF SHOWS",C31)))</formula>
    </cfRule>
  </conditionalFormatting>
  <conditionalFormatting sqref="G58 I58 K58 O65 M65 K65:K69 G66:G68 I66:I69 N63:N64 I62 L63:L64 G62 K62 J63:J64">
    <cfRule type="containsText" dxfId="4" priority="4" operator="containsText" text="YOUR BUDGET LOOKS TO BE IN LINE WITH SHOWS OF THIS TYPE">
      <formula>NOT(ISERROR(SEARCH("YOUR BUDGET LOOKS TO BE IN LINE WITH SHOWS OF THIS TYPE",G58)))</formula>
    </cfRule>
    <cfRule type="containsText" dxfId="3" priority="5" operator="containsText" text="INDUSTRY BENCHMARKS SUGGEST YOUR BUDGET MAY BE TOO LOW">
      <formula>NOT(ISERROR(SEARCH("INDUSTRY BENCHMARKS SUGGEST YOUR BUDGET MAY BE TOO LOW",G58)))</formula>
    </cfRule>
  </conditionalFormatting>
  <conditionalFormatting sqref="C60">
    <cfRule type="containsText" dxfId="2" priority="3" operator="containsText" text="ENTER CORRECT # OF SHOWS">
      <formula>NOT(ISERROR(SEARCH("ENTER CORRECT # OF SHOWS",C60)))</formula>
    </cfRule>
  </conditionalFormatting>
  <conditionalFormatting sqref="D31">
    <cfRule type="cellIs" dxfId="1" priority="2" operator="between">
      <formula>0</formula>
      <formula>1000000</formula>
    </cfRule>
  </conditionalFormatting>
  <conditionalFormatting sqref="C78">
    <cfRule type="containsText" dxfId="0" priority="1" operator="containsText" text="ENTER CORRECT # OF SHOWS">
      <formula>NOT(ISERROR(SEARCH("ENTER CORRECT # OF SHOWS",C78)))</formula>
    </cfRule>
  </conditionalFormatting>
  <pageMargins left="0.75" right="0.75" top="1" bottom="1" header="0.5" footer="0.5"/>
  <pageSetup scale="56" fitToHeight="10" orientation="landscape" horizontalDpi="4294967292" verticalDpi="4294967292"/>
  <headerFooter>
    <oddHeader>&amp;C&amp;"Calibri,Bold"&amp;10&amp;K00A651eventuosity® ROI Calculator_x000D_Trade Show Exhibitors</oddHeader>
    <oddFooter>&amp;C&amp;"Calibri,Bold"&amp;8&amp;K000000Copyright © 2017 Eventuosity, LLC_x000D_All Rights Reserved&amp;R&amp;"Calibri,Bold"&amp;8&amp;K000000Page &amp;P of &amp;N</oddFooter>
  </headerFooter>
  <rowBreaks count="5" manualBreakCount="5">
    <brk id="15" max="16383" man="1"/>
    <brk id="59" max="16383" man="1"/>
    <brk id="77" max="16383" man="1"/>
    <brk id="99" max="16383" man="1"/>
    <brk id="108" max="16383" man="1"/>
  </rowBreaks>
  <colBreaks count="1" manualBreakCount="1">
    <brk id="12" max="1048575" man="1"/>
  </colBreaks>
  <drawing r:id="rId1"/>
  <extLst>
    <ext xmlns:x14="http://schemas.microsoft.com/office/spreadsheetml/2009/9/main" uri="{CCE6A557-97BC-4b89-ADB6-D9C93CAAB3DF}">
      <x14:dataValidations xmlns:xm="http://schemas.microsoft.com/office/excel/2006/main" count="4">
        <x14:dataValidation type="list" showInputMessage="1" showErrorMessage="1">
          <x14:formula1>
            <xm:f>Validations!$H$44:$H$45</xm:f>
          </x14:formula1>
          <xm:sqref>G71</xm:sqref>
        </x14:dataValidation>
        <x14:dataValidation type="list" showInputMessage="1" showErrorMessage="1">
          <x14:formula1>
            <xm:f>Validations!$H$48:$H$49</xm:f>
          </x14:formula1>
          <xm:sqref>G75</xm:sqref>
        </x14:dataValidation>
        <x14:dataValidation type="list" allowBlank="1" showInputMessage="1" showErrorMessage="1">
          <x14:formula1>
            <xm:f>Validations!$H$54:$H$56</xm:f>
          </x14:formula1>
          <xm:sqref>G70:H70</xm:sqref>
        </x14:dataValidation>
        <x14:dataValidation type="list" allowBlank="1" showInputMessage="1" showErrorMessage="1">
          <x14:formula1>
            <xm:f>Validations!$H$54:$H$57</xm:f>
          </x14:formula1>
          <xm:sqref>G76:H76</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opLeftCell="A52" workbookViewId="0">
      <selection activeCell="J17" sqref="J17"/>
    </sheetView>
  </sheetViews>
  <sheetFormatPr baseColWidth="10" defaultRowHeight="15" x14ac:dyDescent="0"/>
  <cols>
    <col min="1" max="1" width="17.1640625" customWidth="1"/>
    <col min="2" max="2" width="13.33203125" customWidth="1"/>
    <col min="3" max="3" width="12.83203125" customWidth="1"/>
    <col min="4" max="4" width="14.33203125" customWidth="1"/>
    <col min="10" max="10" width="21.1640625" customWidth="1"/>
  </cols>
  <sheetData>
    <row r="1" spans="1:10">
      <c r="A1" s="2" t="s">
        <v>101</v>
      </c>
      <c r="G1" s="78" t="s">
        <v>197</v>
      </c>
      <c r="H1" s="79"/>
      <c r="I1" s="79"/>
      <c r="J1" s="79"/>
    </row>
    <row r="2" spans="1:10">
      <c r="A2" t="s">
        <v>59</v>
      </c>
      <c r="B2" t="s">
        <v>72</v>
      </c>
      <c r="C2" t="s">
        <v>73</v>
      </c>
      <c r="D2" t="s">
        <v>74</v>
      </c>
      <c r="G2" s="79" t="s">
        <v>31</v>
      </c>
      <c r="H2" s="79"/>
      <c r="I2" s="79"/>
      <c r="J2" s="79"/>
    </row>
    <row r="3" spans="1:10">
      <c r="A3" t="s">
        <v>60</v>
      </c>
      <c r="B3" s="1">
        <v>0.45</v>
      </c>
      <c r="C3">
        <v>6</v>
      </c>
      <c r="D3">
        <v>100</v>
      </c>
      <c r="G3" s="79" t="s">
        <v>32</v>
      </c>
      <c r="H3" s="79"/>
      <c r="I3" s="79"/>
      <c r="J3" s="79"/>
    </row>
    <row r="4" spans="1:10">
      <c r="A4" t="s">
        <v>61</v>
      </c>
      <c r="B4" s="1">
        <v>0.33</v>
      </c>
      <c r="C4">
        <v>15</v>
      </c>
      <c r="D4">
        <v>100</v>
      </c>
      <c r="G4" s="79" t="s">
        <v>33</v>
      </c>
      <c r="H4" s="79"/>
      <c r="I4" s="79"/>
      <c r="J4" s="79"/>
    </row>
    <row r="5" spans="1:10">
      <c r="A5" t="s">
        <v>62</v>
      </c>
      <c r="B5" s="1">
        <v>0.34</v>
      </c>
      <c r="C5">
        <v>18</v>
      </c>
      <c r="G5" s="79" t="s">
        <v>34</v>
      </c>
      <c r="H5" s="79"/>
      <c r="I5" s="79"/>
      <c r="J5" s="79"/>
    </row>
    <row r="6" spans="1:10">
      <c r="G6" s="79" t="s">
        <v>35</v>
      </c>
      <c r="H6" s="79"/>
      <c r="I6" s="79"/>
      <c r="J6" s="79"/>
    </row>
    <row r="7" spans="1:10">
      <c r="G7" s="79" t="s">
        <v>36</v>
      </c>
      <c r="H7" s="79"/>
      <c r="I7" s="79"/>
      <c r="J7" s="79"/>
    </row>
    <row r="8" spans="1:10">
      <c r="A8" t="s">
        <v>105</v>
      </c>
      <c r="D8" s="21">
        <f>(138+154)/2</f>
        <v>146</v>
      </c>
      <c r="G8" s="79" t="s">
        <v>37</v>
      </c>
      <c r="H8" s="79"/>
      <c r="I8" s="79"/>
      <c r="J8" s="79"/>
    </row>
    <row r="9" spans="1:10">
      <c r="G9" s="79" t="s">
        <v>38</v>
      </c>
      <c r="H9" s="79"/>
      <c r="I9" s="79"/>
      <c r="J9" s="79"/>
    </row>
    <row r="10" spans="1:10">
      <c r="G10" s="79"/>
      <c r="H10" s="79"/>
      <c r="I10" s="79"/>
      <c r="J10" s="79"/>
    </row>
    <row r="11" spans="1:10">
      <c r="G11" s="79" t="s">
        <v>12</v>
      </c>
      <c r="H11" s="79"/>
      <c r="I11" s="79"/>
      <c r="J11" s="79"/>
    </row>
    <row r="12" spans="1:10">
      <c r="G12" s="79" t="s">
        <v>13</v>
      </c>
      <c r="H12" s="79"/>
      <c r="I12" s="79"/>
      <c r="J12" s="79"/>
    </row>
    <row r="13" spans="1:10">
      <c r="A13" s="19" t="s">
        <v>100</v>
      </c>
      <c r="B13" s="15"/>
      <c r="G13" s="79" t="s">
        <v>14</v>
      </c>
      <c r="H13" s="79"/>
      <c r="I13" s="79"/>
      <c r="J13" s="79"/>
    </row>
    <row r="14" spans="1:10">
      <c r="A14" s="14" t="s">
        <v>41</v>
      </c>
      <c r="B14" s="23" t="s">
        <v>40</v>
      </c>
      <c r="C14" s="10" t="s">
        <v>42</v>
      </c>
      <c r="D14" s="10" t="s">
        <v>62</v>
      </c>
      <c r="G14" s="79" t="s">
        <v>15</v>
      </c>
      <c r="H14" s="79"/>
      <c r="I14" s="79"/>
      <c r="J14" s="79"/>
    </row>
    <row r="15" spans="1:10">
      <c r="A15" s="2" t="s">
        <v>8</v>
      </c>
      <c r="B15" s="1">
        <f>SUM(B16:B25)</f>
        <v>1</v>
      </c>
      <c r="C15" s="1">
        <f>SUM(C16:C25)</f>
        <v>1</v>
      </c>
      <c r="D15" s="1">
        <f>SUM(D16:D25)</f>
        <v>1</v>
      </c>
      <c r="G15" s="79" t="s">
        <v>16</v>
      </c>
      <c r="H15" s="79"/>
      <c r="I15" s="79"/>
      <c r="J15" s="79"/>
    </row>
    <row r="16" spans="1:10">
      <c r="A16" t="s">
        <v>0</v>
      </c>
      <c r="B16" s="1">
        <v>0.43</v>
      </c>
      <c r="C16" s="1">
        <v>0.34</v>
      </c>
      <c r="D16" s="1">
        <v>0.33</v>
      </c>
      <c r="G16" s="79" t="s">
        <v>17</v>
      </c>
      <c r="H16" s="79"/>
      <c r="I16" s="79"/>
      <c r="J16" s="79"/>
    </row>
    <row r="17" spans="1:16">
      <c r="A17" s="12" t="s">
        <v>1</v>
      </c>
      <c r="B17" s="13">
        <v>0.11</v>
      </c>
      <c r="C17" s="13">
        <v>0.11</v>
      </c>
      <c r="D17" s="13">
        <v>0.11</v>
      </c>
      <c r="G17" s="79"/>
      <c r="H17" s="79"/>
      <c r="I17" s="79"/>
      <c r="J17" s="79"/>
    </row>
    <row r="18" spans="1:16">
      <c r="A18" s="12" t="s">
        <v>2</v>
      </c>
      <c r="B18" s="13">
        <v>0.18</v>
      </c>
      <c r="C18" s="13">
        <v>0.2</v>
      </c>
      <c r="D18" s="13">
        <v>0.18</v>
      </c>
      <c r="G18" s="79"/>
      <c r="H18" s="79"/>
      <c r="I18" s="79"/>
      <c r="J18" s="79"/>
    </row>
    <row r="19" spans="1:16">
      <c r="A19" s="12" t="s">
        <v>3</v>
      </c>
      <c r="B19" s="13">
        <v>0.11</v>
      </c>
      <c r="C19" s="13">
        <v>0.14000000000000001</v>
      </c>
      <c r="D19" s="13">
        <v>0.16</v>
      </c>
      <c r="G19" s="79"/>
      <c r="H19" s="79"/>
      <c r="I19" s="79"/>
      <c r="J19" s="79"/>
    </row>
    <row r="20" spans="1:16">
      <c r="A20" s="12" t="s">
        <v>4</v>
      </c>
      <c r="B20" s="13">
        <v>0.08</v>
      </c>
      <c r="C20" s="13">
        <v>0.09</v>
      </c>
      <c r="D20" s="13">
        <v>0.11</v>
      </c>
      <c r="G20" s="79"/>
      <c r="H20" s="79"/>
      <c r="I20" s="79" t="s">
        <v>20</v>
      </c>
      <c r="J20" s="79" t="s">
        <v>21</v>
      </c>
      <c r="K20" t="s">
        <v>22</v>
      </c>
      <c r="L20" t="s">
        <v>23</v>
      </c>
      <c r="M20" t="s">
        <v>24</v>
      </c>
      <c r="N20" t="s">
        <v>25</v>
      </c>
      <c r="O20" t="s">
        <v>26</v>
      </c>
      <c r="P20" t="s">
        <v>27</v>
      </c>
    </row>
    <row r="21" spans="1:16">
      <c r="A21" t="s">
        <v>5</v>
      </c>
      <c r="B21" s="1">
        <v>0.05</v>
      </c>
      <c r="C21" s="1">
        <v>7.0000000000000007E-2</v>
      </c>
      <c r="D21" s="1">
        <v>0.06</v>
      </c>
      <c r="G21" s="79" t="s">
        <v>18</v>
      </c>
      <c r="H21" s="79"/>
      <c r="I21" s="80">
        <v>0.65</v>
      </c>
      <c r="J21" s="80">
        <v>0.6</v>
      </c>
      <c r="K21" s="1">
        <v>0.56999999999999995</v>
      </c>
      <c r="L21" s="1">
        <v>0.55000000000000004</v>
      </c>
      <c r="M21" s="1">
        <v>0.44</v>
      </c>
      <c r="N21" s="1">
        <v>0.32</v>
      </c>
      <c r="O21" s="1">
        <v>0.2</v>
      </c>
      <c r="P21" s="1">
        <v>0.4</v>
      </c>
    </row>
    <row r="22" spans="1:16">
      <c r="A22" s="12" t="s">
        <v>6</v>
      </c>
      <c r="B22" s="13">
        <v>0.02</v>
      </c>
      <c r="C22" s="13">
        <v>0.02</v>
      </c>
      <c r="D22" s="13">
        <v>0.02</v>
      </c>
      <c r="G22" s="79"/>
      <c r="H22" s="79"/>
      <c r="I22" s="79"/>
      <c r="J22" s="79"/>
      <c r="N22" t="s">
        <v>28</v>
      </c>
    </row>
    <row r="23" spans="1:16">
      <c r="A23" t="s">
        <v>39</v>
      </c>
      <c r="B23" s="1">
        <v>0.02</v>
      </c>
      <c r="C23" s="1">
        <v>0.03</v>
      </c>
      <c r="D23" s="1">
        <v>0.03</v>
      </c>
      <c r="G23" s="79"/>
      <c r="H23" s="79"/>
      <c r="I23" s="79"/>
      <c r="J23" s="79"/>
    </row>
    <row r="24" spans="1:16">
      <c r="B24" s="1"/>
      <c r="G24" s="79"/>
      <c r="H24" s="79"/>
      <c r="I24" s="79"/>
      <c r="J24" s="79"/>
    </row>
    <row r="25" spans="1:16">
      <c r="A25" t="s">
        <v>78</v>
      </c>
      <c r="B25" s="1"/>
      <c r="G25" s="79"/>
      <c r="H25" s="79"/>
      <c r="I25" s="79"/>
      <c r="J25" s="79"/>
    </row>
    <row r="26" spans="1:16">
      <c r="G26" s="79"/>
      <c r="H26" s="79"/>
      <c r="I26" s="79"/>
      <c r="J26" s="79"/>
    </row>
    <row r="27" spans="1:16">
      <c r="A27" s="2" t="s">
        <v>116</v>
      </c>
      <c r="G27" s="79"/>
      <c r="H27" s="79"/>
      <c r="I27" s="79"/>
      <c r="J27" s="79"/>
    </row>
    <row r="28" spans="1:16">
      <c r="A28" s="2" t="s">
        <v>147</v>
      </c>
      <c r="C28" s="2" t="s">
        <v>175</v>
      </c>
      <c r="D28" s="20" t="s">
        <v>176</v>
      </c>
      <c r="E28" s="20" t="s">
        <v>177</v>
      </c>
      <c r="G28" s="79"/>
      <c r="H28" s="79" t="s">
        <v>19</v>
      </c>
      <c r="I28" s="79"/>
      <c r="J28" s="79"/>
    </row>
    <row r="29" spans="1:16">
      <c r="A29" s="4" t="s">
        <v>9</v>
      </c>
      <c r="C29">
        <v>30</v>
      </c>
      <c r="D29">
        <f>C29/100</f>
        <v>0.3</v>
      </c>
      <c r="E29">
        <v>6</v>
      </c>
      <c r="G29" s="79"/>
      <c r="H29" s="80">
        <v>0.7</v>
      </c>
      <c r="I29" s="79"/>
      <c r="J29" s="79"/>
    </row>
    <row r="30" spans="1:16">
      <c r="A30" s="4" t="s">
        <v>112</v>
      </c>
      <c r="C30">
        <v>100</v>
      </c>
      <c r="D30">
        <f>C30/100</f>
        <v>1</v>
      </c>
      <c r="E30">
        <v>10</v>
      </c>
      <c r="G30" s="79"/>
      <c r="H30" s="79"/>
      <c r="I30" s="79"/>
      <c r="J30" s="79"/>
    </row>
    <row r="31" spans="1:16">
      <c r="A31" s="4" t="s">
        <v>99</v>
      </c>
      <c r="C31">
        <v>400</v>
      </c>
      <c r="D31">
        <f>C31/100</f>
        <v>4</v>
      </c>
      <c r="E31">
        <v>20</v>
      </c>
      <c r="G31" s="79"/>
      <c r="H31" s="79"/>
      <c r="I31" s="79"/>
      <c r="J31" s="79"/>
    </row>
    <row r="32" spans="1:16">
      <c r="A32" s="4" t="s">
        <v>102</v>
      </c>
      <c r="C32">
        <v>900</v>
      </c>
      <c r="D32">
        <f>C32/100</f>
        <v>9</v>
      </c>
      <c r="E32">
        <v>40</v>
      </c>
      <c r="G32" s="79"/>
      <c r="H32" s="79" t="s">
        <v>29</v>
      </c>
      <c r="I32" s="79"/>
      <c r="J32" s="79"/>
    </row>
    <row r="33" spans="1:10">
      <c r="G33" s="79"/>
      <c r="H33" s="79" t="s">
        <v>30</v>
      </c>
      <c r="I33" s="79"/>
      <c r="J33" s="79"/>
    </row>
    <row r="35" spans="1:10">
      <c r="A35" s="19" t="s">
        <v>117</v>
      </c>
    </row>
    <row r="36" spans="1:10">
      <c r="A36" s="20" t="s">
        <v>120</v>
      </c>
      <c r="B36" s="20" t="s">
        <v>121</v>
      </c>
      <c r="C36" s="20" t="s">
        <v>122</v>
      </c>
    </row>
    <row r="37" spans="1:10">
      <c r="A37" t="s">
        <v>10</v>
      </c>
      <c r="B37" s="21">
        <v>99</v>
      </c>
      <c r="C37" s="21">
        <f>B37*12</f>
        <v>1188</v>
      </c>
    </row>
    <row r="38" spans="1:10">
      <c r="A38" t="s">
        <v>118</v>
      </c>
      <c r="B38" s="21">
        <v>189</v>
      </c>
      <c r="C38" s="21">
        <f t="shared" ref="C38:C41" si="0">B38*12</f>
        <v>2268</v>
      </c>
    </row>
    <row r="39" spans="1:10">
      <c r="A39" t="s">
        <v>119</v>
      </c>
      <c r="B39" s="21">
        <v>349</v>
      </c>
      <c r="C39" s="21">
        <f t="shared" si="0"/>
        <v>4188</v>
      </c>
    </row>
    <row r="40" spans="1:10">
      <c r="A40" t="s">
        <v>11</v>
      </c>
      <c r="B40" s="21">
        <v>599</v>
      </c>
      <c r="C40" s="21">
        <f t="shared" si="0"/>
        <v>7188</v>
      </c>
    </row>
    <row r="41" spans="1:10">
      <c r="A41" t="s">
        <v>123</v>
      </c>
      <c r="B41" s="21">
        <v>800</v>
      </c>
      <c r="C41" s="21">
        <f t="shared" si="0"/>
        <v>9600</v>
      </c>
    </row>
    <row r="43" spans="1:10">
      <c r="A43" s="2" t="s">
        <v>183</v>
      </c>
      <c r="H43" s="2" t="s">
        <v>191</v>
      </c>
    </row>
    <row r="44" spans="1:10">
      <c r="A44" s="27"/>
      <c r="B44" s="27"/>
      <c r="C44" s="28" t="s">
        <v>83</v>
      </c>
      <c r="D44" s="28"/>
      <c r="E44" s="28" t="s">
        <v>84</v>
      </c>
      <c r="F44" s="28"/>
      <c r="H44" s="231" t="s">
        <v>132</v>
      </c>
      <c r="I44" s="231"/>
      <c r="J44" s="231"/>
    </row>
    <row r="45" spans="1:10">
      <c r="A45" s="27" t="s">
        <v>184</v>
      </c>
      <c r="B45" s="27"/>
      <c r="C45" s="21">
        <v>47</v>
      </c>
      <c r="D45" s="7">
        <f>C45/C48</f>
        <v>0.15309446254071662</v>
      </c>
      <c r="E45" s="21">
        <v>44</v>
      </c>
      <c r="F45" s="7">
        <f>E45/E48</f>
        <v>0.12535612535612536</v>
      </c>
      <c r="H45" s="231" t="s">
        <v>131</v>
      </c>
      <c r="I45" s="231"/>
      <c r="J45" s="231"/>
    </row>
    <row r="46" spans="1:10">
      <c r="A46" s="27" t="s">
        <v>185</v>
      </c>
      <c r="B46" s="27"/>
      <c r="C46" s="21">
        <v>163</v>
      </c>
      <c r="D46" s="7">
        <f>C46/C48</f>
        <v>0.53094462540716614</v>
      </c>
      <c r="E46" s="21">
        <v>199</v>
      </c>
      <c r="F46" s="7">
        <f>E46/E48</f>
        <v>0.5669515669515669</v>
      </c>
    </row>
    <row r="47" spans="1:10">
      <c r="A47" s="27" t="s">
        <v>186</v>
      </c>
      <c r="B47" s="27"/>
      <c r="C47" s="21">
        <v>97</v>
      </c>
      <c r="D47" s="7">
        <f>C47/C48</f>
        <v>0.31596091205211724</v>
      </c>
      <c r="E47" s="21">
        <v>108</v>
      </c>
      <c r="F47" s="7">
        <f>E47/E48</f>
        <v>0.30769230769230771</v>
      </c>
    </row>
    <row r="48" spans="1:10">
      <c r="C48" s="22">
        <f>SUM(C45:C47)</f>
        <v>307</v>
      </c>
      <c r="E48" s="22">
        <f>SUM(E45:E47)</f>
        <v>351</v>
      </c>
      <c r="H48" s="231" t="s">
        <v>133</v>
      </c>
      <c r="I48" s="231"/>
      <c r="J48" s="231"/>
    </row>
    <row r="49" spans="1:15">
      <c r="A49" t="s">
        <v>181</v>
      </c>
      <c r="C49" s="22">
        <v>361</v>
      </c>
      <c r="D49" t="s">
        <v>182</v>
      </c>
      <c r="H49" s="231" t="s">
        <v>134</v>
      </c>
      <c r="I49" s="231"/>
      <c r="J49" s="231"/>
    </row>
    <row r="51" spans="1:15">
      <c r="A51" s="2" t="s">
        <v>162</v>
      </c>
      <c r="H51" s="231" t="s">
        <v>135</v>
      </c>
      <c r="I51" s="231"/>
      <c r="J51" s="231"/>
      <c r="K51" s="30">
        <v>3</v>
      </c>
    </row>
    <row r="52" spans="1:15">
      <c r="A52" t="s">
        <v>163</v>
      </c>
      <c r="C52">
        <v>1</v>
      </c>
    </row>
    <row r="53" spans="1:15">
      <c r="A53" t="s">
        <v>164</v>
      </c>
      <c r="C53">
        <v>2</v>
      </c>
    </row>
    <row r="54" spans="1:15">
      <c r="A54" t="s">
        <v>165</v>
      </c>
      <c r="C54">
        <v>0.5</v>
      </c>
      <c r="H54" t="s">
        <v>154</v>
      </c>
      <c r="K54" s="24">
        <v>0.35</v>
      </c>
    </row>
    <row r="55" spans="1:15">
      <c r="A55" t="s">
        <v>166</v>
      </c>
      <c r="C55">
        <v>1</v>
      </c>
      <c r="H55" t="s">
        <v>155</v>
      </c>
      <c r="K55" s="24">
        <v>0.26</v>
      </c>
    </row>
    <row r="56" spans="1:15">
      <c r="A56" t="s">
        <v>178</v>
      </c>
      <c r="C56" s="31">
        <v>91.28</v>
      </c>
      <c r="D56" t="s">
        <v>179</v>
      </c>
      <c r="H56" t="s">
        <v>156</v>
      </c>
      <c r="K56" s="24">
        <v>0.15</v>
      </c>
    </row>
    <row r="57" spans="1:15">
      <c r="A57" t="s">
        <v>167</v>
      </c>
      <c r="C57" s="21">
        <v>91.54</v>
      </c>
      <c r="H57" t="s">
        <v>193</v>
      </c>
      <c r="K57" s="24">
        <v>0</v>
      </c>
    </row>
    <row r="58" spans="1:15">
      <c r="A58" t="s">
        <v>168</v>
      </c>
      <c r="C58" s="31">
        <v>79.64</v>
      </c>
      <c r="D58" s="31"/>
    </row>
    <row r="59" spans="1:15">
      <c r="A59" t="s">
        <v>169</v>
      </c>
      <c r="C59">
        <f>C60/2</f>
        <v>4</v>
      </c>
    </row>
    <row r="60" spans="1:15">
      <c r="A60" t="s">
        <v>170</v>
      </c>
      <c r="C60">
        <v>8</v>
      </c>
    </row>
    <row r="63" spans="1:15">
      <c r="A63" s="2" t="s">
        <v>199</v>
      </c>
      <c r="G63" s="2" t="s">
        <v>220</v>
      </c>
    </row>
    <row r="64" spans="1:15">
      <c r="B64" s="10" t="s">
        <v>153</v>
      </c>
      <c r="C64" s="68" t="s">
        <v>152</v>
      </c>
      <c r="D64" s="68" t="s">
        <v>201</v>
      </c>
      <c r="E64" s="68" t="s">
        <v>203</v>
      </c>
      <c r="F64" s="11"/>
      <c r="G64" s="11"/>
      <c r="H64" s="11"/>
      <c r="I64" s="11" t="s">
        <v>221</v>
      </c>
      <c r="J64" s="11" t="s">
        <v>222</v>
      </c>
      <c r="K64" s="11"/>
      <c r="L64" s="11"/>
      <c r="M64" s="11"/>
      <c r="N64" s="11"/>
      <c r="O64" s="11"/>
    </row>
    <row r="65" spans="1:15">
      <c r="A65" t="s">
        <v>200</v>
      </c>
      <c r="B65" s="3">
        <v>41000</v>
      </c>
      <c r="C65" s="66">
        <v>97000</v>
      </c>
      <c r="D65" s="66">
        <f>AVERAGE(B65:C65)</f>
        <v>69000</v>
      </c>
      <c r="E65" s="67">
        <f>D65/50/40</f>
        <v>34.5</v>
      </c>
      <c r="F65" s="11"/>
      <c r="G65" s="4" t="s">
        <v>9</v>
      </c>
      <c r="H65" s="11"/>
      <c r="I65" s="11">
        <f>40*4*0.25</f>
        <v>40</v>
      </c>
      <c r="J65" s="11">
        <v>4</v>
      </c>
      <c r="K65" s="11"/>
      <c r="L65" s="11"/>
      <c r="M65" s="11"/>
      <c r="N65" s="11"/>
      <c r="O65" s="11"/>
    </row>
    <row r="66" spans="1:15">
      <c r="A66" t="s">
        <v>202</v>
      </c>
      <c r="C66" s="11"/>
      <c r="D66" s="66">
        <v>74518</v>
      </c>
      <c r="E66" s="67">
        <f>D66/50/40</f>
        <v>37.259</v>
      </c>
      <c r="F66" s="11"/>
      <c r="G66" s="4" t="s">
        <v>112</v>
      </c>
      <c r="H66" s="11"/>
      <c r="I66" s="11">
        <f>40*12*0.1</f>
        <v>48</v>
      </c>
      <c r="J66" s="11">
        <v>10</v>
      </c>
      <c r="K66" s="11"/>
      <c r="L66" s="11"/>
      <c r="M66" s="11"/>
      <c r="N66" s="11"/>
      <c r="O66" s="11"/>
    </row>
    <row r="67" spans="1:15">
      <c r="C67" s="11"/>
      <c r="D67" s="11" t="s">
        <v>204</v>
      </c>
      <c r="E67" s="69">
        <f>AVERAGE(E65:E66)</f>
        <v>35.8795</v>
      </c>
      <c r="F67" s="11"/>
      <c r="G67" s="4" t="s">
        <v>99</v>
      </c>
      <c r="H67" s="11"/>
      <c r="I67" s="11">
        <f>40*24*0.1</f>
        <v>96</v>
      </c>
      <c r="J67" s="11">
        <v>16</v>
      </c>
      <c r="K67" s="11"/>
      <c r="L67" s="11"/>
      <c r="M67" s="11"/>
      <c r="N67" s="11"/>
      <c r="O67" s="11"/>
    </row>
    <row r="68" spans="1:15">
      <c r="C68" s="11"/>
      <c r="D68" s="11"/>
      <c r="E68" s="11"/>
      <c r="F68" s="11"/>
      <c r="G68" s="4" t="s">
        <v>102</v>
      </c>
      <c r="H68" s="11"/>
      <c r="I68" s="11">
        <f>40*50*0.05</f>
        <v>100</v>
      </c>
      <c r="J68" s="11">
        <v>24</v>
      </c>
      <c r="K68" s="11"/>
      <c r="L68" s="11"/>
      <c r="M68" s="11"/>
      <c r="N68" s="11"/>
      <c r="O68" s="11"/>
    </row>
    <row r="69" spans="1:15">
      <c r="C69" s="11"/>
      <c r="D69" s="11"/>
      <c r="E69" s="11"/>
      <c r="F69" s="11"/>
      <c r="G69" s="72" t="s">
        <v>206</v>
      </c>
      <c r="H69" s="73"/>
      <c r="I69" s="74">
        <v>0.4</v>
      </c>
      <c r="J69" s="11"/>
      <c r="K69" s="11"/>
      <c r="L69" s="11"/>
      <c r="M69" s="11"/>
      <c r="N69" s="11"/>
      <c r="O69" s="11"/>
    </row>
    <row r="70" spans="1:15">
      <c r="A70" s="2" t="s">
        <v>210</v>
      </c>
      <c r="C70" s="11"/>
      <c r="D70" s="11"/>
      <c r="E70" s="11"/>
      <c r="F70" s="11"/>
      <c r="G70" s="11"/>
      <c r="H70" s="11"/>
      <c r="I70" s="11"/>
      <c r="J70" s="11"/>
      <c r="K70" s="11"/>
      <c r="L70" s="11"/>
      <c r="M70" s="11"/>
      <c r="N70" s="11"/>
      <c r="O70" s="11"/>
    </row>
    <row r="71" spans="1:15">
      <c r="A71" t="s">
        <v>77</v>
      </c>
      <c r="B71" s="21">
        <v>164.91</v>
      </c>
      <c r="C71" s="11" t="s">
        <v>211</v>
      </c>
      <c r="D71" s="11"/>
      <c r="E71" s="11"/>
      <c r="F71" s="11"/>
      <c r="G71" s="11"/>
      <c r="H71" s="11"/>
      <c r="I71" s="11"/>
      <c r="J71" s="11"/>
      <c r="K71" s="11"/>
      <c r="L71" s="11"/>
      <c r="M71" s="11"/>
      <c r="N71" s="11"/>
      <c r="O71" s="11"/>
    </row>
    <row r="73" spans="1:15">
      <c r="A73" t="s">
        <v>212</v>
      </c>
    </row>
    <row r="74" spans="1:15">
      <c r="B74" t="s">
        <v>213</v>
      </c>
      <c r="C74" t="s">
        <v>214</v>
      </c>
      <c r="D74" t="s">
        <v>215</v>
      </c>
      <c r="E74" t="s">
        <v>216</v>
      </c>
      <c r="F74" t="s">
        <v>106</v>
      </c>
      <c r="G74" t="s">
        <v>219</v>
      </c>
    </row>
    <row r="75" spans="1:15">
      <c r="A75" t="s">
        <v>217</v>
      </c>
      <c r="B75">
        <v>0.5</v>
      </c>
      <c r="C75">
        <v>2</v>
      </c>
      <c r="D75">
        <v>8</v>
      </c>
      <c r="E75">
        <v>1</v>
      </c>
      <c r="F75">
        <f>SUM(B75:E75)</f>
        <v>11.5</v>
      </c>
      <c r="G75" s="22">
        <f>B71/F75</f>
        <v>14.34</v>
      </c>
    </row>
    <row r="76" spans="1:15">
      <c r="A76" t="s">
        <v>218</v>
      </c>
      <c r="B76">
        <f>B75*1.15</f>
        <v>0.57499999999999996</v>
      </c>
      <c r="C76">
        <f t="shared" ref="C76:F76" si="1">C75*1.15</f>
        <v>2.2999999999999998</v>
      </c>
      <c r="D76">
        <f t="shared" si="1"/>
        <v>9.1999999999999993</v>
      </c>
      <c r="E76">
        <f t="shared" si="1"/>
        <v>1.1499999999999999</v>
      </c>
      <c r="F76">
        <f t="shared" si="1"/>
        <v>13.225</v>
      </c>
      <c r="G76" s="22">
        <f>B71/F76</f>
        <v>12.469565217391304</v>
      </c>
    </row>
    <row r="77" spans="1:15">
      <c r="A77" s="5" t="s">
        <v>224</v>
      </c>
    </row>
  </sheetData>
  <mergeCells count="5">
    <mergeCell ref="H51:J51"/>
    <mergeCell ref="H44:J44"/>
    <mergeCell ref="H45:J45"/>
    <mergeCell ref="H48:J48"/>
    <mergeCell ref="H49:J4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
  <sheetViews>
    <sheetView topLeftCell="A18" workbookViewId="0">
      <selection activeCell="K22" sqref="K22"/>
    </sheetView>
  </sheetViews>
  <sheetFormatPr baseColWidth="10" defaultRowHeight="15" x14ac:dyDescent="0"/>
  <cols>
    <col min="1" max="1" width="38.5" customWidth="1"/>
    <col min="2" max="2" width="21.83203125" customWidth="1"/>
  </cols>
  <sheetData>
    <row r="2" spans="1:11">
      <c r="A2" s="16" t="s">
        <v>43</v>
      </c>
      <c r="B2" s="8"/>
      <c r="C2" s="8"/>
      <c r="D2" s="8"/>
      <c r="E2" s="8"/>
      <c r="F2" s="8"/>
      <c r="G2" s="8"/>
      <c r="H2" s="8"/>
      <c r="K2" t="s">
        <v>45</v>
      </c>
    </row>
    <row r="3" spans="1:11">
      <c r="A3" s="6" t="s">
        <v>57</v>
      </c>
      <c r="B3" s="8"/>
      <c r="C3" s="8"/>
      <c r="D3" s="8"/>
      <c r="E3" s="8"/>
      <c r="F3" s="8"/>
      <c r="G3" s="8"/>
      <c r="H3" s="8"/>
      <c r="K3" t="s">
        <v>7</v>
      </c>
    </row>
    <row r="4" spans="1:11">
      <c r="A4" s="6"/>
      <c r="B4" s="8"/>
      <c r="C4" s="8"/>
      <c r="D4" s="8"/>
      <c r="E4" s="8"/>
      <c r="F4" s="8"/>
      <c r="G4" s="8"/>
      <c r="H4" s="8"/>
      <c r="K4" t="s">
        <v>46</v>
      </c>
    </row>
    <row r="5" spans="1:11">
      <c r="A5" s="6" t="s">
        <v>70</v>
      </c>
      <c r="B5" s="8"/>
      <c r="C5" s="8"/>
      <c r="D5" s="8"/>
      <c r="E5" s="8"/>
      <c r="F5" s="8"/>
      <c r="G5" s="8"/>
      <c r="H5" s="8"/>
      <c r="K5" t="s">
        <v>47</v>
      </c>
    </row>
    <row r="6" spans="1:11">
      <c r="A6" s="6"/>
      <c r="B6" s="8"/>
      <c r="C6" s="8"/>
      <c r="D6" s="8"/>
      <c r="E6" s="8"/>
      <c r="F6" s="8"/>
      <c r="G6" s="8"/>
      <c r="H6" s="8"/>
      <c r="K6" t="s">
        <v>48</v>
      </c>
    </row>
    <row r="7" spans="1:11">
      <c r="A7" s="6" t="s">
        <v>71</v>
      </c>
      <c r="B7" s="8"/>
      <c r="C7" s="8"/>
      <c r="D7" s="8"/>
      <c r="E7" s="8"/>
      <c r="F7" s="8"/>
      <c r="G7" s="8"/>
      <c r="H7" s="8"/>
    </row>
    <row r="8" spans="1:11">
      <c r="A8" s="6"/>
      <c r="B8" s="8"/>
      <c r="C8" s="8"/>
      <c r="D8" s="8"/>
      <c r="E8" s="8"/>
      <c r="F8" s="8"/>
      <c r="G8" s="8"/>
      <c r="H8" s="8"/>
    </row>
    <row r="9" spans="1:11">
      <c r="A9" s="6" t="s">
        <v>44</v>
      </c>
      <c r="B9" s="8"/>
      <c r="C9" s="8"/>
      <c r="D9" s="8"/>
      <c r="E9" s="8"/>
      <c r="F9" s="8"/>
      <c r="G9" s="8"/>
      <c r="H9" s="8"/>
      <c r="K9" t="s">
        <v>49</v>
      </c>
    </row>
    <row r="10" spans="1:11">
      <c r="A10" s="8"/>
      <c r="B10" s="8"/>
      <c r="C10" s="8"/>
      <c r="D10" s="8"/>
      <c r="E10" s="8"/>
      <c r="F10" s="8"/>
      <c r="G10" s="8"/>
      <c r="H10" s="8"/>
      <c r="K10" t="s">
        <v>50</v>
      </c>
    </row>
    <row r="11" spans="1:11">
      <c r="A11" s="17" t="s">
        <v>58</v>
      </c>
      <c r="B11" s="8"/>
      <c r="C11" s="8"/>
      <c r="D11" s="8"/>
      <c r="E11" s="8"/>
      <c r="F11" s="8"/>
      <c r="G11" s="8"/>
      <c r="H11" s="8"/>
      <c r="K11" t="s">
        <v>51</v>
      </c>
    </row>
    <row r="12" spans="1:11" ht="30">
      <c r="A12" s="9" t="s">
        <v>59</v>
      </c>
      <c r="B12" s="9" t="s">
        <v>72</v>
      </c>
      <c r="C12" s="9" t="s">
        <v>73</v>
      </c>
      <c r="D12" s="9" t="s">
        <v>74</v>
      </c>
      <c r="E12" s="8"/>
      <c r="F12" s="8"/>
      <c r="G12" s="8"/>
      <c r="H12" s="8"/>
    </row>
    <row r="13" spans="1:11">
      <c r="A13" s="9" t="s">
        <v>60</v>
      </c>
      <c r="B13" s="18">
        <v>0.45</v>
      </c>
      <c r="C13" s="9">
        <v>6</v>
      </c>
      <c r="D13" s="9">
        <v>100</v>
      </c>
      <c r="E13" s="8"/>
      <c r="F13" s="8"/>
      <c r="G13" s="8"/>
      <c r="H13" s="8"/>
      <c r="K13" t="s">
        <v>52</v>
      </c>
    </row>
    <row r="14" spans="1:11">
      <c r="A14" s="9" t="s">
        <v>61</v>
      </c>
      <c r="B14" s="18">
        <v>0.33</v>
      </c>
      <c r="C14" s="9">
        <v>15</v>
      </c>
      <c r="D14" s="9">
        <v>100</v>
      </c>
      <c r="E14" s="8"/>
      <c r="F14" s="8"/>
      <c r="G14" s="8"/>
      <c r="H14" s="8"/>
      <c r="K14" t="s">
        <v>53</v>
      </c>
    </row>
    <row r="15" spans="1:11">
      <c r="A15" s="9" t="s">
        <v>62</v>
      </c>
      <c r="B15" s="18">
        <v>0.34</v>
      </c>
      <c r="C15" s="9">
        <v>18</v>
      </c>
      <c r="D15" s="9"/>
      <c r="E15" s="8"/>
      <c r="F15" s="8"/>
      <c r="G15" s="8"/>
      <c r="H15" s="8"/>
      <c r="K15" t="s">
        <v>54</v>
      </c>
    </row>
    <row r="16" spans="1:11">
      <c r="A16" s="8"/>
      <c r="B16" s="8"/>
      <c r="C16" s="8"/>
      <c r="D16" s="8"/>
      <c r="E16" s="8"/>
      <c r="F16" s="8"/>
      <c r="G16" s="8"/>
      <c r="H16" s="8"/>
      <c r="K16" t="s">
        <v>55</v>
      </c>
    </row>
    <row r="17" spans="1:11">
      <c r="A17" s="16" t="s">
        <v>63</v>
      </c>
      <c r="B17" s="8"/>
      <c r="C17" s="8"/>
      <c r="D17" s="8"/>
      <c r="E17" s="8"/>
      <c r="F17" s="8"/>
      <c r="G17" s="8"/>
      <c r="H17" s="8"/>
    </row>
    <row r="18" spans="1:11">
      <c r="A18" s="8" t="s">
        <v>64</v>
      </c>
      <c r="B18" s="8" t="s">
        <v>65</v>
      </c>
      <c r="D18" s="8"/>
      <c r="E18" s="8"/>
      <c r="F18" s="8"/>
      <c r="G18" s="8"/>
      <c r="H18" s="8"/>
      <c r="K18" t="s">
        <v>56</v>
      </c>
    </row>
    <row r="19" spans="1:11">
      <c r="A19" s="8" t="s">
        <v>66</v>
      </c>
      <c r="B19" s="8" t="s">
        <v>67</v>
      </c>
      <c r="D19" s="8"/>
      <c r="E19" s="8"/>
      <c r="F19" s="8"/>
      <c r="G19" s="8"/>
      <c r="H19" s="8"/>
    </row>
    <row r="20" spans="1:11">
      <c r="A20" s="8" t="s">
        <v>68</v>
      </c>
      <c r="B20" s="8" t="s">
        <v>69</v>
      </c>
      <c r="D20" s="8"/>
      <c r="E20" s="8"/>
      <c r="F20" s="8"/>
      <c r="G20" s="8"/>
      <c r="H20" s="8"/>
    </row>
    <row r="21" spans="1:11">
      <c r="A21" s="8"/>
      <c r="B21" s="8"/>
      <c r="C21" s="8"/>
      <c r="D21" s="8"/>
      <c r="E21" s="8"/>
      <c r="F21" s="8"/>
      <c r="G21" s="8"/>
      <c r="H21" s="8"/>
    </row>
    <row r="22" spans="1:11">
      <c r="A22" s="8"/>
      <c r="B22" s="8"/>
      <c r="C22" s="8"/>
      <c r="D22" s="8"/>
      <c r="E22" s="8"/>
      <c r="F22" s="8"/>
      <c r="G22" s="8"/>
      <c r="H22" s="8"/>
      <c r="K22" t="s">
        <v>85</v>
      </c>
    </row>
    <row r="23" spans="1:11">
      <c r="A23" s="16" t="s">
        <v>75</v>
      </c>
      <c r="B23" s="8"/>
      <c r="C23" s="8"/>
      <c r="D23" s="8"/>
      <c r="E23" s="8"/>
      <c r="F23" s="8"/>
      <c r="G23" s="8"/>
      <c r="H23" s="8"/>
    </row>
    <row r="24" spans="1:11" ht="30" customHeight="1">
      <c r="A24" s="232" t="s">
        <v>76</v>
      </c>
      <c r="B24" s="232"/>
      <c r="C24" s="232"/>
      <c r="D24" s="232"/>
      <c r="E24" s="8"/>
      <c r="F24" s="8"/>
      <c r="G24" s="8"/>
      <c r="H24" s="8"/>
    </row>
    <row r="25" spans="1:11" ht="45" customHeight="1">
      <c r="A25" s="232" t="s">
        <v>79</v>
      </c>
      <c r="B25" s="232"/>
      <c r="C25" s="232"/>
      <c r="D25" s="232"/>
      <c r="E25" s="8"/>
      <c r="F25" s="8"/>
      <c r="G25" s="8"/>
      <c r="H25" s="8"/>
    </row>
    <row r="26" spans="1:11">
      <c r="A26" s="233" t="s">
        <v>80</v>
      </c>
      <c r="B26" s="234"/>
      <c r="C26" s="234"/>
      <c r="D26" s="235"/>
      <c r="E26" s="8"/>
      <c r="F26" s="8"/>
      <c r="G26" s="8"/>
      <c r="H26" s="8"/>
    </row>
    <row r="27" spans="1:11" ht="30" customHeight="1">
      <c r="A27" s="232" t="s">
        <v>81</v>
      </c>
      <c r="B27" s="232"/>
      <c r="C27" s="232"/>
      <c r="D27" s="232"/>
      <c r="E27" s="8"/>
      <c r="F27" s="8"/>
      <c r="G27" s="8"/>
      <c r="H27" s="8"/>
    </row>
    <row r="28" spans="1:11">
      <c r="A28" s="233" t="s">
        <v>82</v>
      </c>
      <c r="B28" s="234"/>
      <c r="C28" s="234"/>
      <c r="D28" s="235"/>
      <c r="E28" s="8"/>
      <c r="F28" s="8"/>
      <c r="G28" s="8"/>
      <c r="H28" s="8"/>
    </row>
    <row r="29" spans="1:11">
      <c r="A29" s="8"/>
      <c r="B29" s="8"/>
      <c r="C29" s="8"/>
      <c r="D29" s="8"/>
      <c r="E29" s="8"/>
      <c r="F29" s="8"/>
      <c r="G29" s="8"/>
      <c r="H29" s="8"/>
    </row>
    <row r="30" spans="1:11">
      <c r="A30" s="8"/>
      <c r="B30" s="8"/>
      <c r="C30" s="8"/>
      <c r="D30" s="8"/>
      <c r="E30" s="8"/>
      <c r="F30" s="8"/>
      <c r="G30" s="8"/>
      <c r="H30" s="8"/>
    </row>
    <row r="31" spans="1:11">
      <c r="A31" s="16" t="s">
        <v>86</v>
      </c>
      <c r="B31" s="8"/>
      <c r="C31" s="8"/>
      <c r="D31" s="8"/>
      <c r="E31" s="8"/>
      <c r="F31" s="8"/>
      <c r="G31" s="8"/>
      <c r="H31" s="8"/>
    </row>
    <row r="32" spans="1:11">
      <c r="A32" s="8" t="s">
        <v>87</v>
      </c>
      <c r="B32" s="8"/>
      <c r="C32" s="8"/>
      <c r="D32" s="8"/>
      <c r="E32" s="8"/>
      <c r="F32" s="8"/>
      <c r="G32" s="8"/>
      <c r="H32" s="8"/>
    </row>
    <row r="33" spans="1:8">
      <c r="A33" s="8" t="s">
        <v>88</v>
      </c>
      <c r="B33" s="8" t="s">
        <v>89</v>
      </c>
      <c r="C33" s="8"/>
      <c r="D33" s="8"/>
      <c r="E33" s="8"/>
      <c r="F33" s="8"/>
      <c r="G33" s="8"/>
      <c r="H33" s="8"/>
    </row>
    <row r="34" spans="1:8">
      <c r="A34" s="8" t="s">
        <v>3</v>
      </c>
      <c r="B34" s="8" t="s">
        <v>90</v>
      </c>
      <c r="C34" s="8"/>
      <c r="D34" s="8"/>
      <c r="E34" s="8"/>
      <c r="F34" s="8"/>
      <c r="G34" s="8"/>
      <c r="H34" s="8"/>
    </row>
    <row r="35" spans="1:8">
      <c r="A35" s="8" t="s">
        <v>91</v>
      </c>
      <c r="B35" s="8" t="s">
        <v>92</v>
      </c>
      <c r="C35" s="8"/>
      <c r="D35" s="8"/>
      <c r="E35" s="8"/>
      <c r="F35" s="8"/>
      <c r="G35" s="8"/>
      <c r="H35" s="8"/>
    </row>
    <row r="36" spans="1:8">
      <c r="A36" s="8" t="s">
        <v>94</v>
      </c>
      <c r="B36" s="8" t="s">
        <v>93</v>
      </c>
      <c r="C36" s="8"/>
      <c r="D36" s="8"/>
      <c r="E36" s="8"/>
      <c r="F36" s="8"/>
      <c r="G36" s="8"/>
      <c r="H36" s="8"/>
    </row>
    <row r="37" spans="1:8" ht="30">
      <c r="A37" s="8" t="s">
        <v>95</v>
      </c>
      <c r="B37" s="8" t="s">
        <v>96</v>
      </c>
      <c r="C37" s="8"/>
      <c r="D37" s="8"/>
      <c r="E37" s="8"/>
      <c r="F37" s="8"/>
      <c r="G37" s="8"/>
      <c r="H37" s="8"/>
    </row>
  </sheetData>
  <mergeCells count="5">
    <mergeCell ref="A24:D24"/>
    <mergeCell ref="A25:D25"/>
    <mergeCell ref="A27:D27"/>
    <mergeCell ref="A26:D26"/>
    <mergeCell ref="A28:D28"/>
  </mergeCells>
  <phoneticPr fontId="10"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About This ROI Calculator</vt:lpstr>
      <vt:lpstr>Eventuosity ROI Calculator</vt:lpstr>
      <vt:lpstr>Validations</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Panzer</dc:creator>
  <cp:lastModifiedBy>Justin Panzer</cp:lastModifiedBy>
  <cp:lastPrinted>2017-02-19T17:25:01Z</cp:lastPrinted>
  <dcterms:created xsi:type="dcterms:W3CDTF">2016-04-13T22:30:34Z</dcterms:created>
  <dcterms:modified xsi:type="dcterms:W3CDTF">2018-03-29T13:47:14Z</dcterms:modified>
</cp:coreProperties>
</file>